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PC9043\Desktop\"/>
    </mc:Choice>
  </mc:AlternateContent>
  <workbookProtection workbookAlgorithmName="SHA-512" workbookHashValue="52A3eqzAEr83bgyU5Qh2nYghpc+QsYmAtzW8rlCWDPZYeZZoCuljTiPWSznHseg3By3/BMzCtFnKkYt7ODcecA==" workbookSaltValue="CVRlg5vhgYH3HO4m5N92rA==" workbookSpinCount="100000" lockStructure="1"/>
  <bookViews>
    <workbookView xWindow="0" yWindow="0" windowWidth="29820" windowHeight="17196"/>
  </bookViews>
  <sheets>
    <sheet name="SS4PWG" sheetId="1" r:id="rId1"/>
    <sheet name="体重設定" sheetId="9" r:id="rId2"/>
    <sheet name="播種日比較" sheetId="3" state="hidden" r:id="rId3"/>
    <sheet name="入牧日比較" sheetId="7" state="hidden" r:id="rId4"/>
    <sheet name="モデル" sheetId="5" state="hidden" r:id="rId5"/>
    <sheet name="草種計算用" sheetId="2" state="hidden" r:id="rId6"/>
    <sheet name="播種日計算用" sheetId="4" state="hidden" r:id="rId7"/>
    <sheet name="入牧日計算" sheetId="8" state="hidden" r:id="rId8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F12" i="1" l="1"/>
  <c r="C24" i="8" l="1"/>
  <c r="C25" i="8" s="1"/>
  <c r="C11" i="7"/>
  <c r="C26" i="8" s="1"/>
  <c r="C27" i="8" s="1"/>
  <c r="H3" i="8"/>
  <c r="A9" i="8"/>
  <c r="A5" i="8" s="1"/>
  <c r="B11" i="8" s="1"/>
  <c r="AV3" i="8"/>
  <c r="AV4" i="8" s="1"/>
  <c r="AV5" i="8" s="1"/>
  <c r="AV6" i="8" s="1"/>
  <c r="AV7" i="8" s="1"/>
  <c r="AV8" i="8" s="1"/>
  <c r="AV9" i="8" s="1"/>
  <c r="AV10" i="8" s="1"/>
  <c r="AV11" i="8" s="1"/>
  <c r="AV12" i="8" s="1"/>
  <c r="AV13" i="8" s="1"/>
  <c r="AV14" i="8" s="1"/>
  <c r="AV15" i="8" s="1"/>
  <c r="AV16" i="8" s="1"/>
  <c r="AV17" i="8" s="1"/>
  <c r="AV18" i="8" s="1"/>
  <c r="AV19" i="8" s="1"/>
  <c r="AV20" i="8" s="1"/>
  <c r="AV21" i="8" s="1"/>
  <c r="AV22" i="8" s="1"/>
  <c r="AV23" i="8" s="1"/>
  <c r="AV24" i="8" s="1"/>
  <c r="AV25" i="8" s="1"/>
  <c r="AV26" i="8" s="1"/>
  <c r="AV27" i="8" s="1"/>
  <c r="AV28" i="8" s="1"/>
  <c r="AV29" i="8" s="1"/>
  <c r="AV30" i="8" s="1"/>
  <c r="AV31" i="8" s="1"/>
  <c r="AV32" i="8" s="1"/>
  <c r="AV33" i="8" s="1"/>
  <c r="AV34" i="8" s="1"/>
  <c r="AV35" i="8" s="1"/>
  <c r="AV36" i="8" s="1"/>
  <c r="AV37" i="8" s="1"/>
  <c r="AV38" i="8" s="1"/>
  <c r="AV39" i="8" s="1"/>
  <c r="AV40" i="8" s="1"/>
  <c r="AV41" i="8" s="1"/>
  <c r="AV42" i="8" s="1"/>
  <c r="AV43" i="8" s="1"/>
  <c r="AV44" i="8" s="1"/>
  <c r="AV45" i="8" s="1"/>
  <c r="AV46" i="8" s="1"/>
  <c r="AV47" i="8" s="1"/>
  <c r="AV48" i="8" s="1"/>
  <c r="AV49" i="8" s="1"/>
  <c r="AV50" i="8" s="1"/>
  <c r="AV51" i="8" s="1"/>
  <c r="AV52" i="8" s="1"/>
  <c r="AV53" i="8" s="1"/>
  <c r="AV54" i="8" s="1"/>
  <c r="AV55" i="8" s="1"/>
  <c r="AV56" i="8" s="1"/>
  <c r="AV57" i="8" s="1"/>
  <c r="AV58" i="8" s="1"/>
  <c r="AV59" i="8" s="1"/>
  <c r="AV60" i="8" s="1"/>
  <c r="AV61" i="8" s="1"/>
  <c r="AV62" i="8" s="1"/>
  <c r="AV63" i="8" s="1"/>
  <c r="AV64" i="8" s="1"/>
  <c r="AV65" i="8" s="1"/>
  <c r="AV66" i="8" s="1"/>
  <c r="AV67" i="8" s="1"/>
  <c r="AV68" i="8" s="1"/>
  <c r="AV69" i="8" s="1"/>
  <c r="AV70" i="8" s="1"/>
  <c r="AV71" i="8" s="1"/>
  <c r="AV72" i="8" s="1"/>
  <c r="AV73" i="8" s="1"/>
  <c r="AV74" i="8" s="1"/>
  <c r="AV75" i="8" s="1"/>
  <c r="AV76" i="8" s="1"/>
  <c r="AV77" i="8" s="1"/>
  <c r="AV78" i="8" s="1"/>
  <c r="AV79" i="8" s="1"/>
  <c r="AV80" i="8" s="1"/>
  <c r="AV81" i="8" s="1"/>
  <c r="AV82" i="8" s="1"/>
  <c r="AV83" i="8" s="1"/>
  <c r="AV84" i="8" s="1"/>
  <c r="AV85" i="8" s="1"/>
  <c r="AV86" i="8" s="1"/>
  <c r="AV87" i="8" s="1"/>
  <c r="AV88" i="8" s="1"/>
  <c r="AV89" i="8" s="1"/>
  <c r="AV90" i="8" s="1"/>
  <c r="AV91" i="8" s="1"/>
  <c r="AV92" i="8" s="1"/>
  <c r="AV93" i="8" s="1"/>
  <c r="AV94" i="8" s="1"/>
  <c r="AV95" i="8" s="1"/>
  <c r="AV96" i="8" s="1"/>
  <c r="AV97" i="8" s="1"/>
  <c r="AV98" i="8" s="1"/>
  <c r="AV99" i="8" s="1"/>
  <c r="AV100" i="8" s="1"/>
  <c r="AV101" i="8" s="1"/>
  <c r="AV102" i="8" s="1"/>
  <c r="AV103" i="8" s="1"/>
  <c r="AV104" i="8" s="1"/>
  <c r="AV105" i="8" s="1"/>
  <c r="AV106" i="8" s="1"/>
  <c r="AV107" i="8" s="1"/>
  <c r="AV108" i="8" s="1"/>
  <c r="AV109" i="8" s="1"/>
  <c r="AV110" i="8" s="1"/>
  <c r="AV111" i="8" s="1"/>
  <c r="AV112" i="8" s="1"/>
  <c r="AV113" i="8" s="1"/>
  <c r="AV114" i="8" s="1"/>
  <c r="AV115" i="8" s="1"/>
  <c r="AV116" i="8" s="1"/>
  <c r="AV117" i="8" s="1"/>
  <c r="AV118" i="8" s="1"/>
  <c r="AV119" i="8" s="1"/>
  <c r="AV120" i="8" s="1"/>
  <c r="AV121" i="8" s="1"/>
  <c r="AV122" i="8" s="1"/>
  <c r="AV123" i="8" s="1"/>
  <c r="AV124" i="8" s="1"/>
  <c r="AV125" i="8" s="1"/>
  <c r="AV126" i="8" s="1"/>
  <c r="AV127" i="8" s="1"/>
  <c r="AV128" i="8" s="1"/>
  <c r="AV129" i="8" s="1"/>
  <c r="AV130" i="8" s="1"/>
  <c r="AV131" i="8" s="1"/>
  <c r="AV132" i="8" s="1"/>
  <c r="AV133" i="8" s="1"/>
  <c r="AV134" i="8" s="1"/>
  <c r="AV135" i="8" s="1"/>
  <c r="AV136" i="8" s="1"/>
  <c r="AV137" i="8" s="1"/>
  <c r="AV138" i="8" s="1"/>
  <c r="AV139" i="8" s="1"/>
  <c r="AV140" i="8" s="1"/>
  <c r="AV141" i="8" s="1"/>
  <c r="AV142" i="8" s="1"/>
  <c r="AV143" i="8" s="1"/>
  <c r="AV144" i="8" s="1"/>
  <c r="AV145" i="8" s="1"/>
  <c r="AV146" i="8" s="1"/>
  <c r="AV147" i="8" s="1"/>
  <c r="AV148" i="8" s="1"/>
  <c r="AV149" i="8" s="1"/>
  <c r="AV150" i="8" s="1"/>
  <c r="AV151" i="8" s="1"/>
  <c r="AV152" i="8" s="1"/>
  <c r="AV153" i="8" s="1"/>
  <c r="AV154" i="8" s="1"/>
  <c r="AV155" i="8" s="1"/>
  <c r="AV156" i="8" s="1"/>
  <c r="AV157" i="8" s="1"/>
  <c r="AV158" i="8" s="1"/>
  <c r="AV159" i="8" s="1"/>
  <c r="AV160" i="8" s="1"/>
  <c r="AV161" i="8" s="1"/>
  <c r="AV162" i="8" s="1"/>
  <c r="AV163" i="8" s="1"/>
  <c r="AV164" i="8" s="1"/>
  <c r="AV165" i="8" s="1"/>
  <c r="AV166" i="8" s="1"/>
  <c r="AV167" i="8" s="1"/>
  <c r="AV168" i="8" s="1"/>
  <c r="AV169" i="8" s="1"/>
  <c r="AV170" i="8" s="1"/>
  <c r="AV171" i="8" s="1"/>
  <c r="AV172" i="8" s="1"/>
  <c r="AV173" i="8" s="1"/>
  <c r="AV174" i="8" s="1"/>
  <c r="AV175" i="8" s="1"/>
  <c r="AV176" i="8" s="1"/>
  <c r="AV177" i="8" s="1"/>
  <c r="AV178" i="8" s="1"/>
  <c r="AV179" i="8" s="1"/>
  <c r="AV180" i="8" s="1"/>
  <c r="AV181" i="8" s="1"/>
  <c r="AV182" i="8" s="1"/>
  <c r="AV183" i="8" s="1"/>
  <c r="AV184" i="8" s="1"/>
  <c r="AV185" i="8" s="1"/>
  <c r="AV186" i="8" s="1"/>
  <c r="AV187" i="8" s="1"/>
  <c r="AV188" i="8" s="1"/>
  <c r="AV189" i="8" s="1"/>
  <c r="AV190" i="8" s="1"/>
  <c r="AV191" i="8" s="1"/>
  <c r="AV192" i="8" s="1"/>
  <c r="AV193" i="8" s="1"/>
  <c r="AV194" i="8" s="1"/>
  <c r="AV195" i="8" s="1"/>
  <c r="AV196" i="8" s="1"/>
  <c r="AV197" i="8" s="1"/>
  <c r="AV198" i="8" s="1"/>
  <c r="AV199" i="8" s="1"/>
  <c r="AV200" i="8" s="1"/>
  <c r="AV201" i="8" s="1"/>
  <c r="AV202" i="8" s="1"/>
  <c r="AV203" i="8" s="1"/>
  <c r="AV204" i="8" s="1"/>
  <c r="AV205" i="8" s="1"/>
  <c r="AV206" i="8" s="1"/>
  <c r="AV207" i="8" s="1"/>
  <c r="AV208" i="8" s="1"/>
  <c r="AV209" i="8" s="1"/>
  <c r="AV210" i="8" s="1"/>
  <c r="AV211" i="8" s="1"/>
  <c r="AV212" i="8" s="1"/>
  <c r="AV213" i="8" s="1"/>
  <c r="AV214" i="8" s="1"/>
  <c r="AV215" i="8" s="1"/>
  <c r="AV216" i="8" s="1"/>
  <c r="AV217" i="8" s="1"/>
  <c r="AV218" i="8" s="1"/>
  <c r="AV219" i="8" s="1"/>
  <c r="AV220" i="8" s="1"/>
  <c r="AV221" i="8" s="1"/>
  <c r="AV222" i="8" s="1"/>
  <c r="AV223" i="8" s="1"/>
  <c r="AV224" i="8" s="1"/>
  <c r="AV225" i="8" s="1"/>
  <c r="AV226" i="8" s="1"/>
  <c r="AV227" i="8" s="1"/>
  <c r="AV228" i="8" s="1"/>
  <c r="AV229" i="8" s="1"/>
  <c r="AV230" i="8" s="1"/>
  <c r="AV231" i="8" s="1"/>
  <c r="AV232" i="8" s="1"/>
  <c r="AV233" i="8" s="1"/>
  <c r="AV234" i="8" s="1"/>
  <c r="AV235" i="8" s="1"/>
  <c r="AV236" i="8" s="1"/>
  <c r="AV237" i="8" s="1"/>
  <c r="AV238" i="8" s="1"/>
  <c r="AV239" i="8" s="1"/>
  <c r="AV240" i="8" s="1"/>
  <c r="AV241" i="8" s="1"/>
  <c r="AV242" i="8" s="1"/>
  <c r="AV243" i="8" s="1"/>
  <c r="AV244" i="8" s="1"/>
  <c r="AV245" i="8" s="1"/>
  <c r="AV246" i="8" s="1"/>
  <c r="AV247" i="8" s="1"/>
  <c r="AV248" i="8" s="1"/>
  <c r="AV249" i="8" s="1"/>
  <c r="AV250" i="8" s="1"/>
  <c r="AV251" i="8" s="1"/>
  <c r="AV252" i="8" s="1"/>
  <c r="AV253" i="8" s="1"/>
  <c r="AV254" i="8" s="1"/>
  <c r="AV255" i="8" s="1"/>
  <c r="AV256" i="8" s="1"/>
  <c r="AV257" i="8" s="1"/>
  <c r="AV258" i="8" s="1"/>
  <c r="AV259" i="8" s="1"/>
  <c r="AV260" i="8" s="1"/>
  <c r="C12" i="7" l="1"/>
  <c r="C13" i="7" s="1"/>
  <c r="C14" i="7" s="1"/>
  <c r="C32" i="8" s="1"/>
  <c r="C33" i="8" s="1"/>
  <c r="C30" i="8"/>
  <c r="C31" i="8" s="1"/>
  <c r="C28" i="8"/>
  <c r="C29" i="8" s="1"/>
  <c r="O3" i="8"/>
  <c r="H4" i="8"/>
  <c r="M4" i="8" s="1"/>
  <c r="M3" i="8"/>
  <c r="P3" i="8"/>
  <c r="Q3" i="8"/>
  <c r="N3" i="8"/>
  <c r="C13" i="8"/>
  <c r="C18" i="8" s="1"/>
  <c r="C12" i="8"/>
  <c r="C17" i="8" s="1"/>
  <c r="C11" i="8"/>
  <c r="C16" i="8" s="1"/>
  <c r="B13" i="8"/>
  <c r="B18" i="8" s="1"/>
  <c r="B12" i="8"/>
  <c r="B17" i="8" s="1"/>
  <c r="B16" i="8"/>
  <c r="D11" i="8"/>
  <c r="D16" i="8" s="1"/>
  <c r="D12" i="8"/>
  <c r="D17" i="8" s="1"/>
  <c r="D13" i="8"/>
  <c r="D18" i="8" s="1"/>
  <c r="H5" i="8" l="1"/>
  <c r="N5" i="8" s="1"/>
  <c r="O4" i="8"/>
  <c r="N4" i="8"/>
  <c r="Q4" i="8"/>
  <c r="P4" i="8"/>
  <c r="J259" i="8"/>
  <c r="J255" i="8"/>
  <c r="J251" i="8"/>
  <c r="J247" i="8"/>
  <c r="J243" i="8"/>
  <c r="J239" i="8"/>
  <c r="J258" i="8"/>
  <c r="J254" i="8"/>
  <c r="J250" i="8"/>
  <c r="J246" i="8"/>
  <c r="J242" i="8"/>
  <c r="J238" i="8"/>
  <c r="J257" i="8"/>
  <c r="J253" i="8"/>
  <c r="J249" i="8"/>
  <c r="J245" i="8"/>
  <c r="J241" i="8"/>
  <c r="J237" i="8"/>
  <c r="J260" i="8"/>
  <c r="J244" i="8"/>
  <c r="J232" i="8"/>
  <c r="J228" i="8"/>
  <c r="J224" i="8"/>
  <c r="J220" i="8"/>
  <c r="J216" i="8"/>
  <c r="J256" i="8"/>
  <c r="J240" i="8"/>
  <c r="J231" i="8"/>
  <c r="J227" i="8"/>
  <c r="J223" i="8"/>
  <c r="J219" i="8"/>
  <c r="J215" i="8"/>
  <c r="J252" i="8"/>
  <c r="J236" i="8"/>
  <c r="J234" i="8"/>
  <c r="J230" i="8"/>
  <c r="J226" i="8"/>
  <c r="J222" i="8"/>
  <c r="J218" i="8"/>
  <c r="J233" i="8"/>
  <c r="J217" i="8"/>
  <c r="J212" i="8"/>
  <c r="J208" i="8"/>
  <c r="J204" i="8"/>
  <c r="J200" i="8"/>
  <c r="J196" i="8"/>
  <c r="J229" i="8"/>
  <c r="J211" i="8"/>
  <c r="J207" i="8"/>
  <c r="J203" i="8"/>
  <c r="J199" i="8"/>
  <c r="J195" i="8"/>
  <c r="J235" i="8"/>
  <c r="J225" i="8"/>
  <c r="J214" i="8"/>
  <c r="J210" i="8"/>
  <c r="J206" i="8"/>
  <c r="J202" i="8"/>
  <c r="J198" i="8"/>
  <c r="J194" i="8"/>
  <c r="J205" i="8"/>
  <c r="J190" i="8"/>
  <c r="J186" i="8"/>
  <c r="J182" i="8"/>
  <c r="J178" i="8"/>
  <c r="J174" i="8"/>
  <c r="J170" i="8"/>
  <c r="J166" i="8"/>
  <c r="J162" i="8"/>
  <c r="J158" i="8"/>
  <c r="J154" i="8"/>
  <c r="J248" i="8"/>
  <c r="J201" i="8"/>
  <c r="J189" i="8"/>
  <c r="J185" i="8"/>
  <c r="J181" i="8"/>
  <c r="J177" i="8"/>
  <c r="J173" i="8"/>
  <c r="J169" i="8"/>
  <c r="J165" i="8"/>
  <c r="J161" i="8"/>
  <c r="J157" i="8"/>
  <c r="J153" i="8"/>
  <c r="J149" i="8"/>
  <c r="J213" i="8"/>
  <c r="J197" i="8"/>
  <c r="J193" i="8"/>
  <c r="J188" i="8"/>
  <c r="J184" i="8"/>
  <c r="J180" i="8"/>
  <c r="J176" i="8"/>
  <c r="J172" i="8"/>
  <c r="J168" i="8"/>
  <c r="J164" i="8"/>
  <c r="J160" i="8"/>
  <c r="J156" i="8"/>
  <c r="J152" i="8"/>
  <c r="J148" i="8"/>
  <c r="J179" i="8"/>
  <c r="J163" i="8"/>
  <c r="J146" i="8"/>
  <c r="J142" i="8"/>
  <c r="J138" i="8"/>
  <c r="J134" i="8"/>
  <c r="J130" i="8"/>
  <c r="J126" i="8"/>
  <c r="J122" i="8"/>
  <c r="J118" i="8"/>
  <c r="J114" i="8"/>
  <c r="J209" i="8"/>
  <c r="J191" i="8"/>
  <c r="J175" i="8"/>
  <c r="J159" i="8"/>
  <c r="J145" i="8"/>
  <c r="J141" i="8"/>
  <c r="J137" i="8"/>
  <c r="J133" i="8"/>
  <c r="J129" i="8"/>
  <c r="J125" i="8"/>
  <c r="J121" i="8"/>
  <c r="J117" i="8"/>
  <c r="J113" i="8"/>
  <c r="J192" i="8"/>
  <c r="J187" i="8"/>
  <c r="J171" i="8"/>
  <c r="J155" i="8"/>
  <c r="J150" i="8"/>
  <c r="J144" i="8"/>
  <c r="J140" i="8"/>
  <c r="J136" i="8"/>
  <c r="J132" i="8"/>
  <c r="J128" i="8"/>
  <c r="J124" i="8"/>
  <c r="J120" i="8"/>
  <c r="J116" i="8"/>
  <c r="J112" i="8"/>
  <c r="J221" i="8"/>
  <c r="J143" i="8"/>
  <c r="J127" i="8"/>
  <c r="J107" i="8"/>
  <c r="J103" i="8"/>
  <c r="J99" i="8"/>
  <c r="J95" i="8"/>
  <c r="J91" i="8"/>
  <c r="J87" i="8"/>
  <c r="J83" i="8"/>
  <c r="J79" i="8"/>
  <c r="J75" i="8"/>
  <c r="J183" i="8"/>
  <c r="J139" i="8"/>
  <c r="J123" i="8"/>
  <c r="J110" i="8"/>
  <c r="J106" i="8"/>
  <c r="J102" i="8"/>
  <c r="J98" i="8"/>
  <c r="J94" i="8"/>
  <c r="J90" i="8"/>
  <c r="J86" i="8"/>
  <c r="J82" i="8"/>
  <c r="J78" i="8"/>
  <c r="J74" i="8"/>
  <c r="J70" i="8"/>
  <c r="J167" i="8"/>
  <c r="J135" i="8"/>
  <c r="J119" i="8"/>
  <c r="J111" i="8"/>
  <c r="J109" i="8"/>
  <c r="J105" i="8"/>
  <c r="J101" i="8"/>
  <c r="J97" i="8"/>
  <c r="J93" i="8"/>
  <c r="J89" i="8"/>
  <c r="J85" i="8"/>
  <c r="J81" i="8"/>
  <c r="J77" i="8"/>
  <c r="J73" i="8"/>
  <c r="J69" i="8"/>
  <c r="J131" i="8"/>
  <c r="J96" i="8"/>
  <c r="J80" i="8"/>
  <c r="J67" i="8"/>
  <c r="J64" i="8"/>
  <c r="J60" i="8"/>
  <c r="J56" i="8"/>
  <c r="J52" i="8"/>
  <c r="J48" i="8"/>
  <c r="J44" i="8"/>
  <c r="J40" i="8"/>
  <c r="J36" i="8"/>
  <c r="J30" i="8"/>
  <c r="J27" i="8"/>
  <c r="J24" i="8"/>
  <c r="J21" i="8"/>
  <c r="J14" i="8"/>
  <c r="J8" i="8"/>
  <c r="J151" i="8"/>
  <c r="J115" i="8"/>
  <c r="J108" i="8"/>
  <c r="J92" i="8"/>
  <c r="J76" i="8"/>
  <c r="J68" i="8"/>
  <c r="J63" i="8"/>
  <c r="J59" i="8"/>
  <c r="J55" i="8"/>
  <c r="J51" i="8"/>
  <c r="J47" i="8"/>
  <c r="J43" i="8"/>
  <c r="J39" i="8"/>
  <c r="J35" i="8"/>
  <c r="J31" i="8"/>
  <c r="J26" i="8"/>
  <c r="J20" i="8"/>
  <c r="J13" i="8"/>
  <c r="J12" i="8"/>
  <c r="J11" i="8"/>
  <c r="J10" i="8"/>
  <c r="J7" i="8"/>
  <c r="J4" i="8"/>
  <c r="J66" i="8"/>
  <c r="J57" i="8"/>
  <c r="J41" i="8"/>
  <c r="J37" i="8"/>
  <c r="J104" i="8"/>
  <c r="J88" i="8"/>
  <c r="J72" i="8"/>
  <c r="J71" i="8"/>
  <c r="J62" i="8"/>
  <c r="J58" i="8"/>
  <c r="J54" i="8"/>
  <c r="J50" i="8"/>
  <c r="J46" i="8"/>
  <c r="J42" i="8"/>
  <c r="J38" i="8"/>
  <c r="J34" i="8"/>
  <c r="J32" i="8"/>
  <c r="J28" i="8"/>
  <c r="J25" i="8"/>
  <c r="J23" i="8"/>
  <c r="J19" i="8"/>
  <c r="J9" i="8"/>
  <c r="J6" i="8"/>
  <c r="J3" i="8"/>
  <c r="V3" i="8" s="1"/>
  <c r="J147" i="8"/>
  <c r="J100" i="8"/>
  <c r="J84" i="8"/>
  <c r="J65" i="8"/>
  <c r="J61" i="8"/>
  <c r="J53" i="8"/>
  <c r="J49" i="8"/>
  <c r="J45" i="8"/>
  <c r="J33" i="8"/>
  <c r="J18" i="8"/>
  <c r="J17" i="8"/>
  <c r="J15" i="8"/>
  <c r="J5" i="8"/>
  <c r="J29" i="8"/>
  <c r="J22" i="8"/>
  <c r="J16" i="8"/>
  <c r="K258" i="8"/>
  <c r="K254" i="8"/>
  <c r="K250" i="8"/>
  <c r="K246" i="8"/>
  <c r="K242" i="8"/>
  <c r="K238" i="8"/>
  <c r="K257" i="8"/>
  <c r="K253" i="8"/>
  <c r="K249" i="8"/>
  <c r="K245" i="8"/>
  <c r="K241" i="8"/>
  <c r="K237" i="8"/>
  <c r="K260" i="8"/>
  <c r="K256" i="8"/>
  <c r="K252" i="8"/>
  <c r="K248" i="8"/>
  <c r="K244" i="8"/>
  <c r="K240" i="8"/>
  <c r="K236" i="8"/>
  <c r="K259" i="8"/>
  <c r="K255" i="8"/>
  <c r="K239" i="8"/>
  <c r="K231" i="8"/>
  <c r="K227" i="8"/>
  <c r="K223" i="8"/>
  <c r="K219" i="8"/>
  <c r="K251" i="8"/>
  <c r="K234" i="8"/>
  <c r="K230" i="8"/>
  <c r="K226" i="8"/>
  <c r="K222" i="8"/>
  <c r="K218" i="8"/>
  <c r="K247" i="8"/>
  <c r="K235" i="8"/>
  <c r="K233" i="8"/>
  <c r="K229" i="8"/>
  <c r="K225" i="8"/>
  <c r="K221" i="8"/>
  <c r="K217" i="8"/>
  <c r="K228" i="8"/>
  <c r="K211" i="8"/>
  <c r="K207" i="8"/>
  <c r="K203" i="8"/>
  <c r="K199" i="8"/>
  <c r="K224" i="8"/>
  <c r="K215" i="8"/>
  <c r="K214" i="8"/>
  <c r="K210" i="8"/>
  <c r="K206" i="8"/>
  <c r="K202" i="8"/>
  <c r="K198" i="8"/>
  <c r="K194" i="8"/>
  <c r="K220" i="8"/>
  <c r="K213" i="8"/>
  <c r="K209" i="8"/>
  <c r="K205" i="8"/>
  <c r="K201" i="8"/>
  <c r="K197" i="8"/>
  <c r="K193" i="8"/>
  <c r="K200" i="8"/>
  <c r="K189" i="8"/>
  <c r="K185" i="8"/>
  <c r="K181" i="8"/>
  <c r="K177" i="8"/>
  <c r="K173" i="8"/>
  <c r="K169" i="8"/>
  <c r="K165" i="8"/>
  <c r="K161" i="8"/>
  <c r="K157" i="8"/>
  <c r="K153" i="8"/>
  <c r="K212" i="8"/>
  <c r="K196" i="8"/>
  <c r="K195" i="8"/>
  <c r="K188" i="8"/>
  <c r="K184" i="8"/>
  <c r="K180" i="8"/>
  <c r="K176" i="8"/>
  <c r="K172" i="8"/>
  <c r="K168" i="8"/>
  <c r="K164" i="8"/>
  <c r="K160" i="8"/>
  <c r="K156" i="8"/>
  <c r="K152" i="8"/>
  <c r="K148" i="8"/>
  <c r="K243" i="8"/>
  <c r="K232" i="8"/>
  <c r="K208" i="8"/>
  <c r="K192" i="8"/>
  <c r="K191" i="8"/>
  <c r="K187" i="8"/>
  <c r="K183" i="8"/>
  <c r="K179" i="8"/>
  <c r="K175" i="8"/>
  <c r="K171" i="8"/>
  <c r="K167" i="8"/>
  <c r="K163" i="8"/>
  <c r="K159" i="8"/>
  <c r="K155" i="8"/>
  <c r="K151" i="8"/>
  <c r="K216" i="8"/>
  <c r="K190" i="8"/>
  <c r="K174" i="8"/>
  <c r="K158" i="8"/>
  <c r="K149" i="8"/>
  <c r="K145" i="8"/>
  <c r="K141" i="8"/>
  <c r="K137" i="8"/>
  <c r="K133" i="8"/>
  <c r="K129" i="8"/>
  <c r="K125" i="8"/>
  <c r="K121" i="8"/>
  <c r="K117" i="8"/>
  <c r="K113" i="8"/>
  <c r="K204" i="8"/>
  <c r="K186" i="8"/>
  <c r="K170" i="8"/>
  <c r="K154" i="8"/>
  <c r="K150" i="8"/>
  <c r="K144" i="8"/>
  <c r="K140" i="8"/>
  <c r="K136" i="8"/>
  <c r="K132" i="8"/>
  <c r="K128" i="8"/>
  <c r="K124" i="8"/>
  <c r="K120" i="8"/>
  <c r="K116" i="8"/>
  <c r="K112" i="8"/>
  <c r="K182" i="8"/>
  <c r="K166" i="8"/>
  <c r="K147" i="8"/>
  <c r="K143" i="8"/>
  <c r="K139" i="8"/>
  <c r="K135" i="8"/>
  <c r="K131" i="8"/>
  <c r="K127" i="8"/>
  <c r="K123" i="8"/>
  <c r="K119" i="8"/>
  <c r="K115" i="8"/>
  <c r="K111" i="8"/>
  <c r="K138" i="8"/>
  <c r="K122" i="8"/>
  <c r="K110" i="8"/>
  <c r="K106" i="8"/>
  <c r="K102" i="8"/>
  <c r="K98" i="8"/>
  <c r="K94" i="8"/>
  <c r="K90" i="8"/>
  <c r="K86" i="8"/>
  <c r="K82" i="8"/>
  <c r="K78" i="8"/>
  <c r="K74" i="8"/>
  <c r="K178" i="8"/>
  <c r="K134" i="8"/>
  <c r="K118" i="8"/>
  <c r="K109" i="8"/>
  <c r="K105" i="8"/>
  <c r="K101" i="8"/>
  <c r="K97" i="8"/>
  <c r="K93" i="8"/>
  <c r="K89" i="8"/>
  <c r="K85" i="8"/>
  <c r="K81" i="8"/>
  <c r="K77" i="8"/>
  <c r="K73" i="8"/>
  <c r="K69" i="8"/>
  <c r="K162" i="8"/>
  <c r="K146" i="8"/>
  <c r="K130" i="8"/>
  <c r="K114" i="8"/>
  <c r="K108" i="8"/>
  <c r="K104" i="8"/>
  <c r="K100" i="8"/>
  <c r="K96" i="8"/>
  <c r="K92" i="8"/>
  <c r="K88" i="8"/>
  <c r="K84" i="8"/>
  <c r="K80" i="8"/>
  <c r="K76" i="8"/>
  <c r="K72" i="8"/>
  <c r="K68" i="8"/>
  <c r="K126" i="8"/>
  <c r="K107" i="8"/>
  <c r="K91" i="8"/>
  <c r="K75" i="8"/>
  <c r="K70" i="8"/>
  <c r="K63" i="8"/>
  <c r="K59" i="8"/>
  <c r="K55" i="8"/>
  <c r="K51" i="8"/>
  <c r="K47" i="8"/>
  <c r="K43" i="8"/>
  <c r="K39" i="8"/>
  <c r="K35" i="8"/>
  <c r="K31" i="8"/>
  <c r="K26" i="8"/>
  <c r="K20" i="8"/>
  <c r="K13" i="8"/>
  <c r="K12" i="8"/>
  <c r="K11" i="8"/>
  <c r="K10" i="8"/>
  <c r="K7" i="8"/>
  <c r="K4" i="8"/>
  <c r="K103" i="8"/>
  <c r="K87" i="8"/>
  <c r="K71" i="8"/>
  <c r="K62" i="8"/>
  <c r="K58" i="8"/>
  <c r="K54" i="8"/>
  <c r="K50" i="8"/>
  <c r="K46" i="8"/>
  <c r="K42" i="8"/>
  <c r="K38" i="8"/>
  <c r="K34" i="8"/>
  <c r="K32" i="8"/>
  <c r="K28" i="8"/>
  <c r="K25" i="8"/>
  <c r="K23" i="8"/>
  <c r="K19" i="8"/>
  <c r="K9" i="8"/>
  <c r="K6" i="8"/>
  <c r="K3" i="8"/>
  <c r="K5" i="8"/>
  <c r="K142" i="8"/>
  <c r="K95" i="8"/>
  <c r="K67" i="8"/>
  <c r="K64" i="8"/>
  <c r="K60" i="8"/>
  <c r="K52" i="8"/>
  <c r="K48" i="8"/>
  <c r="K44" i="8"/>
  <c r="K99" i="8"/>
  <c r="K83" i="8"/>
  <c r="K66" i="8"/>
  <c r="K65" i="8"/>
  <c r="K61" i="8"/>
  <c r="K57" i="8"/>
  <c r="K53" i="8"/>
  <c r="K49" i="8"/>
  <c r="K45" i="8"/>
  <c r="K41" i="8"/>
  <c r="K37" i="8"/>
  <c r="K33" i="8"/>
  <c r="K29" i="8"/>
  <c r="K22" i="8"/>
  <c r="K18" i="8"/>
  <c r="K17" i="8"/>
  <c r="K16" i="8"/>
  <c r="K15" i="8"/>
  <c r="K79" i="8"/>
  <c r="K56" i="8"/>
  <c r="K40" i="8"/>
  <c r="K30" i="8"/>
  <c r="K21" i="8"/>
  <c r="K8" i="8"/>
  <c r="K36" i="8"/>
  <c r="K24" i="8"/>
  <c r="K14" i="8"/>
  <c r="K27" i="8"/>
  <c r="L257" i="8"/>
  <c r="L253" i="8"/>
  <c r="L249" i="8"/>
  <c r="L245" i="8"/>
  <c r="L241" i="8"/>
  <c r="L237" i="8"/>
  <c r="L260" i="8"/>
  <c r="L256" i="8"/>
  <c r="L252" i="8"/>
  <c r="L248" i="8"/>
  <c r="L244" i="8"/>
  <c r="L240" i="8"/>
  <c r="L236" i="8"/>
  <c r="L259" i="8"/>
  <c r="L255" i="8"/>
  <c r="L251" i="8"/>
  <c r="L247" i="8"/>
  <c r="L243" i="8"/>
  <c r="L239" i="8"/>
  <c r="L235" i="8"/>
  <c r="L258" i="8"/>
  <c r="L250" i="8"/>
  <c r="L234" i="8"/>
  <c r="L230" i="8"/>
  <c r="L226" i="8"/>
  <c r="L222" i="8"/>
  <c r="L218" i="8"/>
  <c r="L246" i="8"/>
  <c r="L233" i="8"/>
  <c r="L229" i="8"/>
  <c r="L225" i="8"/>
  <c r="L221" i="8"/>
  <c r="L217" i="8"/>
  <c r="L242" i="8"/>
  <c r="L232" i="8"/>
  <c r="L228" i="8"/>
  <c r="L224" i="8"/>
  <c r="L220" i="8"/>
  <c r="L216" i="8"/>
  <c r="L223" i="8"/>
  <c r="L215" i="8"/>
  <c r="L214" i="8"/>
  <c r="L210" i="8"/>
  <c r="L206" i="8"/>
  <c r="L202" i="8"/>
  <c r="L198" i="8"/>
  <c r="L219" i="8"/>
  <c r="L213" i="8"/>
  <c r="L209" i="8"/>
  <c r="L205" i="8"/>
  <c r="L201" i="8"/>
  <c r="L197" i="8"/>
  <c r="L193" i="8"/>
  <c r="L254" i="8"/>
  <c r="L231" i="8"/>
  <c r="L212" i="8"/>
  <c r="L208" i="8"/>
  <c r="L204" i="8"/>
  <c r="L200" i="8"/>
  <c r="L196" i="8"/>
  <c r="L192" i="8"/>
  <c r="L211" i="8"/>
  <c r="L195" i="8"/>
  <c r="L188" i="8"/>
  <c r="L184" i="8"/>
  <c r="L180" i="8"/>
  <c r="L176" i="8"/>
  <c r="L172" i="8"/>
  <c r="L168" i="8"/>
  <c r="L164" i="8"/>
  <c r="L160" i="8"/>
  <c r="L156" i="8"/>
  <c r="L152" i="8"/>
  <c r="L207" i="8"/>
  <c r="L191" i="8"/>
  <c r="L187" i="8"/>
  <c r="L183" i="8"/>
  <c r="L179" i="8"/>
  <c r="L175" i="8"/>
  <c r="L171" i="8"/>
  <c r="L167" i="8"/>
  <c r="L163" i="8"/>
  <c r="L159" i="8"/>
  <c r="L155" i="8"/>
  <c r="L151" i="8"/>
  <c r="L227" i="8"/>
  <c r="L203" i="8"/>
  <c r="L190" i="8"/>
  <c r="L186" i="8"/>
  <c r="L182" i="8"/>
  <c r="L178" i="8"/>
  <c r="L174" i="8"/>
  <c r="L170" i="8"/>
  <c r="L166" i="8"/>
  <c r="L162" i="8"/>
  <c r="L158" i="8"/>
  <c r="L154" i="8"/>
  <c r="L150" i="8"/>
  <c r="L238" i="8"/>
  <c r="L185" i="8"/>
  <c r="L169" i="8"/>
  <c r="L153" i="8"/>
  <c r="L144" i="8"/>
  <c r="L140" i="8"/>
  <c r="L136" i="8"/>
  <c r="L132" i="8"/>
  <c r="L128" i="8"/>
  <c r="L124" i="8"/>
  <c r="L120" i="8"/>
  <c r="L116" i="8"/>
  <c r="L199" i="8"/>
  <c r="L181" i="8"/>
  <c r="L165" i="8"/>
  <c r="L147" i="8"/>
  <c r="L143" i="8"/>
  <c r="L139" i="8"/>
  <c r="L135" i="8"/>
  <c r="L131" i="8"/>
  <c r="L127" i="8"/>
  <c r="L123" i="8"/>
  <c r="L119" i="8"/>
  <c r="L115" i="8"/>
  <c r="L111" i="8"/>
  <c r="L194" i="8"/>
  <c r="L177" i="8"/>
  <c r="L161" i="8"/>
  <c r="L148" i="8"/>
  <c r="L146" i="8"/>
  <c r="L142" i="8"/>
  <c r="L138" i="8"/>
  <c r="L134" i="8"/>
  <c r="L130" i="8"/>
  <c r="L126" i="8"/>
  <c r="L122" i="8"/>
  <c r="L118" i="8"/>
  <c r="L114" i="8"/>
  <c r="L110" i="8"/>
  <c r="L189" i="8"/>
  <c r="L133" i="8"/>
  <c r="L117" i="8"/>
  <c r="L109" i="8"/>
  <c r="L105" i="8"/>
  <c r="L101" i="8"/>
  <c r="L97" i="8"/>
  <c r="L93" i="8"/>
  <c r="L89" i="8"/>
  <c r="L85" i="8"/>
  <c r="L81" i="8"/>
  <c r="L77" i="8"/>
  <c r="L73" i="8"/>
  <c r="L173" i="8"/>
  <c r="L145" i="8"/>
  <c r="L129" i="8"/>
  <c r="L113" i="8"/>
  <c r="L108" i="8"/>
  <c r="L104" i="8"/>
  <c r="L100" i="8"/>
  <c r="L96" i="8"/>
  <c r="L92" i="8"/>
  <c r="L88" i="8"/>
  <c r="L84" i="8"/>
  <c r="L80" i="8"/>
  <c r="L76" i="8"/>
  <c r="L72" i="8"/>
  <c r="L68" i="8"/>
  <c r="L157" i="8"/>
  <c r="L149" i="8"/>
  <c r="L141" i="8"/>
  <c r="L125" i="8"/>
  <c r="L107" i="8"/>
  <c r="L103" i="8"/>
  <c r="L99" i="8"/>
  <c r="L95" i="8"/>
  <c r="L91" i="8"/>
  <c r="L87" i="8"/>
  <c r="L83" i="8"/>
  <c r="L79" i="8"/>
  <c r="L75" i="8"/>
  <c r="L71" i="8"/>
  <c r="L67" i="8"/>
  <c r="L121" i="8"/>
  <c r="L112" i="8"/>
  <c r="L102" i="8"/>
  <c r="L86" i="8"/>
  <c r="L62" i="8"/>
  <c r="L58" i="8"/>
  <c r="L54" i="8"/>
  <c r="L50" i="8"/>
  <c r="L46" i="8"/>
  <c r="L42" i="8"/>
  <c r="L38" i="8"/>
  <c r="L34" i="8"/>
  <c r="L32" i="8"/>
  <c r="L28" i="8"/>
  <c r="L25" i="8"/>
  <c r="L23" i="8"/>
  <c r="L19" i="8"/>
  <c r="L9" i="8"/>
  <c r="L6" i="8"/>
  <c r="L3" i="8"/>
  <c r="L98" i="8"/>
  <c r="L82" i="8"/>
  <c r="L66" i="8"/>
  <c r="L65" i="8"/>
  <c r="L61" i="8"/>
  <c r="L57" i="8"/>
  <c r="L53" i="8"/>
  <c r="L49" i="8"/>
  <c r="L45" i="8"/>
  <c r="L41" i="8"/>
  <c r="L37" i="8"/>
  <c r="L33" i="8"/>
  <c r="L29" i="8"/>
  <c r="L22" i="8"/>
  <c r="L18" i="8"/>
  <c r="L17" i="8"/>
  <c r="L16" i="8"/>
  <c r="L15" i="8"/>
  <c r="L5" i="8"/>
  <c r="L90" i="8"/>
  <c r="L74" i="8"/>
  <c r="L55" i="8"/>
  <c r="L39" i="8"/>
  <c r="L94" i="8"/>
  <c r="L78" i="8"/>
  <c r="L69" i="8"/>
  <c r="L64" i="8"/>
  <c r="L60" i="8"/>
  <c r="L56" i="8"/>
  <c r="L52" i="8"/>
  <c r="L48" i="8"/>
  <c r="L44" i="8"/>
  <c r="L40" i="8"/>
  <c r="L36" i="8"/>
  <c r="L30" i="8"/>
  <c r="L27" i="8"/>
  <c r="L24" i="8"/>
  <c r="L21" i="8"/>
  <c r="L14" i="8"/>
  <c r="L8" i="8"/>
  <c r="L137" i="8"/>
  <c r="L106" i="8"/>
  <c r="L70" i="8"/>
  <c r="L63" i="8"/>
  <c r="L59" i="8"/>
  <c r="L51" i="8"/>
  <c r="L47" i="8"/>
  <c r="L43" i="8"/>
  <c r="L20" i="8"/>
  <c r="L7" i="8"/>
  <c r="L35" i="8"/>
  <c r="L31" i="8"/>
  <c r="L13" i="8"/>
  <c r="L12" i="8"/>
  <c r="L11" i="8"/>
  <c r="L10" i="8"/>
  <c r="L26" i="8"/>
  <c r="L4" i="8"/>
  <c r="H6" i="8"/>
  <c r="C6" i="3"/>
  <c r="C7" i="3" s="1"/>
  <c r="C8" i="3" s="1"/>
  <c r="C9" i="3" s="1"/>
  <c r="P5" i="8" l="1"/>
  <c r="U3" i="8"/>
  <c r="U4" i="8" s="1"/>
  <c r="U5" i="8" s="1"/>
  <c r="AA3" i="8"/>
  <c r="V4" i="8"/>
  <c r="S3" i="8"/>
  <c r="T3" i="8"/>
  <c r="AI3" i="8" s="1"/>
  <c r="R3" i="8"/>
  <c r="M5" i="8"/>
  <c r="O5" i="8"/>
  <c r="Q5" i="8"/>
  <c r="AP3" i="8"/>
  <c r="AK3" i="8"/>
  <c r="N6" i="8"/>
  <c r="O6" i="8"/>
  <c r="P6" i="8"/>
  <c r="Q6" i="8"/>
  <c r="M6" i="8"/>
  <c r="H7" i="8"/>
  <c r="BH3" i="4"/>
  <c r="BH4" i="4" s="1"/>
  <c r="BH5" i="4" s="1"/>
  <c r="BH6" i="4" s="1"/>
  <c r="BH7" i="4" s="1"/>
  <c r="BH8" i="4" s="1"/>
  <c r="BH9" i="4" s="1"/>
  <c r="BH10" i="4" s="1"/>
  <c r="BH11" i="4" s="1"/>
  <c r="BH12" i="4" s="1"/>
  <c r="BH13" i="4" s="1"/>
  <c r="BH14" i="4" s="1"/>
  <c r="BH15" i="4" s="1"/>
  <c r="BH16" i="4" s="1"/>
  <c r="BH17" i="4" s="1"/>
  <c r="BH18" i="4" s="1"/>
  <c r="BH19" i="4" s="1"/>
  <c r="BH20" i="4" s="1"/>
  <c r="BH21" i="4" s="1"/>
  <c r="BH22" i="4" s="1"/>
  <c r="BH23" i="4" s="1"/>
  <c r="BH24" i="4" s="1"/>
  <c r="BH25" i="4" s="1"/>
  <c r="BH26" i="4" s="1"/>
  <c r="BH27" i="4" s="1"/>
  <c r="BH28" i="4" s="1"/>
  <c r="BH29" i="4" s="1"/>
  <c r="BH30" i="4" s="1"/>
  <c r="BH31" i="4" s="1"/>
  <c r="BH32" i="4" s="1"/>
  <c r="BH33" i="4" s="1"/>
  <c r="BH34" i="4" s="1"/>
  <c r="BH35" i="4" s="1"/>
  <c r="BH36" i="4" s="1"/>
  <c r="BH37" i="4" s="1"/>
  <c r="BH38" i="4" s="1"/>
  <c r="BH39" i="4" s="1"/>
  <c r="BH40" i="4" s="1"/>
  <c r="BH41" i="4" s="1"/>
  <c r="BH42" i="4" s="1"/>
  <c r="BH43" i="4" s="1"/>
  <c r="BH44" i="4" s="1"/>
  <c r="BH45" i="4" s="1"/>
  <c r="BH46" i="4" s="1"/>
  <c r="BH47" i="4" s="1"/>
  <c r="BH48" i="4" s="1"/>
  <c r="BH49" i="4" s="1"/>
  <c r="BH50" i="4" s="1"/>
  <c r="BH51" i="4" s="1"/>
  <c r="BH52" i="4" s="1"/>
  <c r="BH53" i="4" s="1"/>
  <c r="BH54" i="4" s="1"/>
  <c r="BH55" i="4" s="1"/>
  <c r="BH56" i="4" s="1"/>
  <c r="BH57" i="4" s="1"/>
  <c r="BH58" i="4" s="1"/>
  <c r="BH59" i="4" s="1"/>
  <c r="BH60" i="4" s="1"/>
  <c r="BH61" i="4" s="1"/>
  <c r="BH62" i="4" s="1"/>
  <c r="BH63" i="4" s="1"/>
  <c r="BH64" i="4" s="1"/>
  <c r="BH65" i="4" s="1"/>
  <c r="BH66" i="4" s="1"/>
  <c r="BH67" i="4" s="1"/>
  <c r="BH68" i="4" s="1"/>
  <c r="BH69" i="4" s="1"/>
  <c r="BH70" i="4" s="1"/>
  <c r="BH71" i="4" s="1"/>
  <c r="BH72" i="4" s="1"/>
  <c r="BH73" i="4" s="1"/>
  <c r="BH74" i="4" s="1"/>
  <c r="BH75" i="4" s="1"/>
  <c r="BH76" i="4" s="1"/>
  <c r="BH77" i="4" s="1"/>
  <c r="BH78" i="4" s="1"/>
  <c r="BH79" i="4" s="1"/>
  <c r="BH80" i="4" s="1"/>
  <c r="BH81" i="4" s="1"/>
  <c r="BH82" i="4" s="1"/>
  <c r="BH83" i="4" s="1"/>
  <c r="BH84" i="4" s="1"/>
  <c r="BH85" i="4" s="1"/>
  <c r="BH86" i="4" s="1"/>
  <c r="BH87" i="4" s="1"/>
  <c r="BH88" i="4" s="1"/>
  <c r="BH89" i="4" s="1"/>
  <c r="BH90" i="4" s="1"/>
  <c r="BH91" i="4" s="1"/>
  <c r="BH92" i="4" s="1"/>
  <c r="BH93" i="4" s="1"/>
  <c r="BH94" i="4" s="1"/>
  <c r="BH95" i="4" s="1"/>
  <c r="BH96" i="4" s="1"/>
  <c r="BH97" i="4" s="1"/>
  <c r="BH98" i="4" s="1"/>
  <c r="BH99" i="4" s="1"/>
  <c r="BH100" i="4" s="1"/>
  <c r="BH101" i="4" s="1"/>
  <c r="BH102" i="4" s="1"/>
  <c r="BH103" i="4" s="1"/>
  <c r="BH104" i="4" s="1"/>
  <c r="BH105" i="4" s="1"/>
  <c r="BH106" i="4" s="1"/>
  <c r="BH107" i="4" s="1"/>
  <c r="BH108" i="4" s="1"/>
  <c r="BH109" i="4" s="1"/>
  <c r="BH110" i="4" s="1"/>
  <c r="BH111" i="4" s="1"/>
  <c r="BH112" i="4" s="1"/>
  <c r="BH113" i="4" s="1"/>
  <c r="BH114" i="4" s="1"/>
  <c r="BH115" i="4" s="1"/>
  <c r="BH116" i="4" s="1"/>
  <c r="BH117" i="4" s="1"/>
  <c r="BH118" i="4" s="1"/>
  <c r="BH119" i="4" s="1"/>
  <c r="BH120" i="4" s="1"/>
  <c r="BH121" i="4" s="1"/>
  <c r="BH122" i="4" s="1"/>
  <c r="BH123" i="4" s="1"/>
  <c r="BH124" i="4" s="1"/>
  <c r="BH125" i="4" s="1"/>
  <c r="BH126" i="4" s="1"/>
  <c r="BH127" i="4" s="1"/>
  <c r="BH128" i="4" s="1"/>
  <c r="BH129" i="4" s="1"/>
  <c r="BH130" i="4" s="1"/>
  <c r="BH131" i="4" s="1"/>
  <c r="BH132" i="4" s="1"/>
  <c r="BH133" i="4" s="1"/>
  <c r="BH134" i="4" s="1"/>
  <c r="BH135" i="4" s="1"/>
  <c r="BH136" i="4" s="1"/>
  <c r="BH137" i="4" s="1"/>
  <c r="BH138" i="4" s="1"/>
  <c r="BH139" i="4" s="1"/>
  <c r="BH140" i="4" s="1"/>
  <c r="BH141" i="4" s="1"/>
  <c r="BH142" i="4" s="1"/>
  <c r="BH143" i="4" s="1"/>
  <c r="BH144" i="4" s="1"/>
  <c r="BH145" i="4" s="1"/>
  <c r="BH146" i="4" s="1"/>
  <c r="BH147" i="4" s="1"/>
  <c r="BH148" i="4" s="1"/>
  <c r="BH149" i="4" s="1"/>
  <c r="BH150" i="4" s="1"/>
  <c r="BH151" i="4" s="1"/>
  <c r="BH152" i="4" s="1"/>
  <c r="BH153" i="4" s="1"/>
  <c r="BH154" i="4" s="1"/>
  <c r="BH155" i="4" s="1"/>
  <c r="BH156" i="4" s="1"/>
  <c r="BH157" i="4" s="1"/>
  <c r="BH158" i="4" s="1"/>
  <c r="BH159" i="4" s="1"/>
  <c r="BH160" i="4" s="1"/>
  <c r="BH161" i="4" s="1"/>
  <c r="BH162" i="4" s="1"/>
  <c r="BH163" i="4" s="1"/>
  <c r="BH164" i="4" s="1"/>
  <c r="BH165" i="4" s="1"/>
  <c r="BH166" i="4" s="1"/>
  <c r="BH167" i="4" s="1"/>
  <c r="BH168" i="4" s="1"/>
  <c r="BH169" i="4" s="1"/>
  <c r="BH170" i="4" s="1"/>
  <c r="BH171" i="4" s="1"/>
  <c r="BH172" i="4" s="1"/>
  <c r="BH173" i="4" s="1"/>
  <c r="BH174" i="4" s="1"/>
  <c r="BH175" i="4" s="1"/>
  <c r="BH176" i="4" s="1"/>
  <c r="BH177" i="4" s="1"/>
  <c r="BH178" i="4" s="1"/>
  <c r="BH179" i="4" s="1"/>
  <c r="BH180" i="4" s="1"/>
  <c r="BH181" i="4" s="1"/>
  <c r="BH182" i="4" s="1"/>
  <c r="BH183" i="4" s="1"/>
  <c r="BH184" i="4" s="1"/>
  <c r="BH185" i="4" s="1"/>
  <c r="BH186" i="4" s="1"/>
  <c r="BH187" i="4" s="1"/>
  <c r="BH188" i="4" s="1"/>
  <c r="BH189" i="4" s="1"/>
  <c r="BH190" i="4" s="1"/>
  <c r="BH191" i="4" s="1"/>
  <c r="BH192" i="4" s="1"/>
  <c r="BH193" i="4" s="1"/>
  <c r="BH194" i="4" s="1"/>
  <c r="BH195" i="4" s="1"/>
  <c r="BH196" i="4" s="1"/>
  <c r="BH197" i="4" s="1"/>
  <c r="BH198" i="4" s="1"/>
  <c r="BH199" i="4" s="1"/>
  <c r="BH200" i="4" s="1"/>
  <c r="BH201" i="4" s="1"/>
  <c r="BH202" i="4" s="1"/>
  <c r="BH203" i="4" s="1"/>
  <c r="BH204" i="4" s="1"/>
  <c r="BH205" i="4" s="1"/>
  <c r="BH206" i="4" s="1"/>
  <c r="BH207" i="4" s="1"/>
  <c r="BH208" i="4" s="1"/>
  <c r="BH209" i="4" s="1"/>
  <c r="BH210" i="4" s="1"/>
  <c r="BH211" i="4" s="1"/>
  <c r="BH212" i="4" s="1"/>
  <c r="BH213" i="4" s="1"/>
  <c r="BH214" i="4" s="1"/>
  <c r="BH215" i="4" s="1"/>
  <c r="BH216" i="4" s="1"/>
  <c r="BH217" i="4" s="1"/>
  <c r="BH218" i="4" s="1"/>
  <c r="BH219" i="4" s="1"/>
  <c r="BH220" i="4" s="1"/>
  <c r="BH221" i="4" s="1"/>
  <c r="BH222" i="4" s="1"/>
  <c r="BH223" i="4" s="1"/>
  <c r="BH224" i="4" s="1"/>
  <c r="BH225" i="4" s="1"/>
  <c r="BH226" i="4" s="1"/>
  <c r="BH227" i="4" s="1"/>
  <c r="BH228" i="4" s="1"/>
  <c r="BH229" i="4" s="1"/>
  <c r="BH230" i="4" s="1"/>
  <c r="BH231" i="4" s="1"/>
  <c r="BH232" i="4" s="1"/>
  <c r="BH233" i="4" s="1"/>
  <c r="BH234" i="4" s="1"/>
  <c r="BH235" i="4" s="1"/>
  <c r="BH236" i="4" s="1"/>
  <c r="BH237" i="4" s="1"/>
  <c r="BH238" i="4" s="1"/>
  <c r="BH239" i="4" s="1"/>
  <c r="BH240" i="4" s="1"/>
  <c r="BH241" i="4" s="1"/>
  <c r="BH242" i="4" s="1"/>
  <c r="BH243" i="4" s="1"/>
  <c r="BH244" i="4" s="1"/>
  <c r="BH245" i="4" s="1"/>
  <c r="BH246" i="4" s="1"/>
  <c r="BH247" i="4" s="1"/>
  <c r="BH248" i="4" s="1"/>
  <c r="BH249" i="4" s="1"/>
  <c r="BH250" i="4" s="1"/>
  <c r="BH251" i="4" s="1"/>
  <c r="BH252" i="4" s="1"/>
  <c r="BH253" i="4" s="1"/>
  <c r="BH254" i="4" s="1"/>
  <c r="BH255" i="4" s="1"/>
  <c r="BH256" i="4" s="1"/>
  <c r="BH257" i="4" s="1"/>
  <c r="BH258" i="4" s="1"/>
  <c r="BH259" i="4" s="1"/>
  <c r="BH260" i="4" s="1"/>
  <c r="H3" i="4"/>
  <c r="AC3" i="4" s="1"/>
  <c r="B5" i="4"/>
  <c r="C5" i="4" s="1"/>
  <c r="C47" i="4"/>
  <c r="C46" i="4"/>
  <c r="B9" i="4"/>
  <c r="C9" i="4" s="1"/>
  <c r="U6" i="8" l="1"/>
  <c r="Z3" i="8"/>
  <c r="Z4" i="8" s="1"/>
  <c r="Z5" i="8" s="1"/>
  <c r="X3" i="8"/>
  <c r="AM3" i="8" s="1"/>
  <c r="S4" i="8"/>
  <c r="S5" i="8" s="1"/>
  <c r="S6" i="8" s="1"/>
  <c r="V5" i="8"/>
  <c r="V6" i="8" s="1"/>
  <c r="AH3" i="8"/>
  <c r="W3" i="8"/>
  <c r="AL3" i="8" s="1"/>
  <c r="R4" i="8"/>
  <c r="R5" i="8" s="1"/>
  <c r="R6" i="8" s="1"/>
  <c r="Y3" i="8"/>
  <c r="T4" i="8"/>
  <c r="AF3" i="8"/>
  <c r="AU3" i="8" s="1"/>
  <c r="AA4" i="8"/>
  <c r="AJ3" i="8"/>
  <c r="AG3" i="8"/>
  <c r="N7" i="8"/>
  <c r="O7" i="8"/>
  <c r="Q7" i="8"/>
  <c r="P7" i="8"/>
  <c r="M7" i="8"/>
  <c r="H8" i="8"/>
  <c r="D26" i="4"/>
  <c r="D43" i="4" s="1"/>
  <c r="B21" i="4"/>
  <c r="B38" i="4" s="1"/>
  <c r="B16" i="4"/>
  <c r="B33" i="4" s="1"/>
  <c r="C21" i="4"/>
  <c r="B26" i="4"/>
  <c r="B43" i="4" s="1"/>
  <c r="D21" i="4"/>
  <c r="D38" i="4" s="1"/>
  <c r="D16" i="4"/>
  <c r="D33" i="4" s="1"/>
  <c r="C26" i="4"/>
  <c r="C43" i="4" s="1"/>
  <c r="C16" i="4"/>
  <c r="C33" i="4" s="1"/>
  <c r="C22" i="4"/>
  <c r="C39" i="4" s="1"/>
  <c r="C17" i="4"/>
  <c r="C34" i="4" s="1"/>
  <c r="B12" i="4"/>
  <c r="B29" i="4" s="1"/>
  <c r="D22" i="4"/>
  <c r="D39" i="4" s="1"/>
  <c r="B17" i="4"/>
  <c r="B34" i="4" s="1"/>
  <c r="B22" i="4"/>
  <c r="B39" i="4" s="1"/>
  <c r="D12" i="4"/>
  <c r="D17" i="4"/>
  <c r="D34" i="4" s="1"/>
  <c r="C12" i="4"/>
  <c r="C29" i="4" s="1"/>
  <c r="M3" i="4"/>
  <c r="H4" i="4"/>
  <c r="B6" i="4"/>
  <c r="C6" i="4" s="1"/>
  <c r="B8" i="4"/>
  <c r="C8" i="4" s="1"/>
  <c r="B7" i="4"/>
  <c r="C7" i="4" s="1"/>
  <c r="C38" i="4"/>
  <c r="D32" i="2"/>
  <c r="D30" i="2"/>
  <c r="U7" i="8" l="1"/>
  <c r="Z6" i="8"/>
  <c r="Z7" i="8" s="1"/>
  <c r="AE3" i="8"/>
  <c r="AT3" i="8" s="1"/>
  <c r="AO3" i="8"/>
  <c r="AA5" i="8"/>
  <c r="AP4" i="8"/>
  <c r="AF4" i="8"/>
  <c r="AB3" i="8"/>
  <c r="W4" i="8"/>
  <c r="S7" i="8"/>
  <c r="T5" i="8"/>
  <c r="AI4" i="8"/>
  <c r="X4" i="8"/>
  <c r="X5" i="8" s="1"/>
  <c r="X6" i="8" s="1"/>
  <c r="AC3" i="8"/>
  <c r="Y4" i="8"/>
  <c r="AD3" i="8"/>
  <c r="AN3" i="8"/>
  <c r="V7" i="8"/>
  <c r="R7" i="8"/>
  <c r="AO4" i="8"/>
  <c r="AH4" i="8"/>
  <c r="AK4" i="8"/>
  <c r="AG4" i="8"/>
  <c r="AJ4" i="8"/>
  <c r="N8" i="8"/>
  <c r="O8" i="8"/>
  <c r="P8" i="8"/>
  <c r="Q8" i="8"/>
  <c r="M8" i="8"/>
  <c r="H9" i="8"/>
  <c r="C18" i="4"/>
  <c r="C35" i="4" s="1"/>
  <c r="B23" i="4"/>
  <c r="B40" i="4" s="1"/>
  <c r="D18" i="4"/>
  <c r="D35" i="4" s="1"/>
  <c r="B13" i="4"/>
  <c r="B30" i="4" s="1"/>
  <c r="C23" i="4"/>
  <c r="C40" i="4" s="1"/>
  <c r="C13" i="4"/>
  <c r="C30" i="4" s="1"/>
  <c r="D23" i="4"/>
  <c r="D40" i="4" s="1"/>
  <c r="B18" i="4"/>
  <c r="B35" i="4" s="1"/>
  <c r="D13" i="4"/>
  <c r="D30" i="4" s="1"/>
  <c r="B24" i="4"/>
  <c r="B41" i="4" s="1"/>
  <c r="D19" i="4"/>
  <c r="D36" i="4" s="1"/>
  <c r="B14" i="4"/>
  <c r="B31" i="4" s="1"/>
  <c r="C24" i="4"/>
  <c r="C41" i="4" s="1"/>
  <c r="C14" i="4"/>
  <c r="C31" i="4" s="1"/>
  <c r="D24" i="4"/>
  <c r="D41" i="4" s="1"/>
  <c r="B19" i="4"/>
  <c r="B36" i="4" s="1"/>
  <c r="D14" i="4"/>
  <c r="D31" i="4" s="1"/>
  <c r="C19" i="4"/>
  <c r="C36" i="4" s="1"/>
  <c r="C25" i="4"/>
  <c r="C42" i="4" s="1"/>
  <c r="C15" i="4"/>
  <c r="D25" i="4"/>
  <c r="D42" i="4" s="1"/>
  <c r="B20" i="4"/>
  <c r="B37" i="4" s="1"/>
  <c r="D15" i="4"/>
  <c r="D32" i="4" s="1"/>
  <c r="C20" i="4"/>
  <c r="C37" i="4" s="1"/>
  <c r="B25" i="4"/>
  <c r="B42" i="4" s="1"/>
  <c r="D20" i="4"/>
  <c r="D37" i="4" s="1"/>
  <c r="B15" i="4"/>
  <c r="B32" i="4" s="1"/>
  <c r="J4" i="4"/>
  <c r="O4" i="4" s="1"/>
  <c r="AC4" i="4"/>
  <c r="H5" i="4"/>
  <c r="M5" i="4" s="1"/>
  <c r="K4" i="4"/>
  <c r="P4" i="4" s="1"/>
  <c r="Y4" i="4"/>
  <c r="I3" i="4"/>
  <c r="S3" i="4" s="1"/>
  <c r="AI3" i="4" s="1"/>
  <c r="I4" i="4"/>
  <c r="X4" i="4" s="1"/>
  <c r="L3" i="4"/>
  <c r="Q3" i="4" s="1"/>
  <c r="AG3" i="4" s="1"/>
  <c r="J3" i="4"/>
  <c r="L4" i="4"/>
  <c r="V4" i="4" s="1"/>
  <c r="M4" i="4"/>
  <c r="R4" i="4" s="1"/>
  <c r="K3" i="4"/>
  <c r="P3" i="4" s="1"/>
  <c r="O3" i="4"/>
  <c r="C32" i="4"/>
  <c r="AB4" i="4"/>
  <c r="AB3" i="4"/>
  <c r="AR3" i="4" s="1"/>
  <c r="W3" i="4"/>
  <c r="AM3" i="4" s="1"/>
  <c r="R3" i="4"/>
  <c r="AH3" i="4" s="1"/>
  <c r="AH4" i="4" s="1"/>
  <c r="R3" i="2"/>
  <c r="R4" i="2" s="1"/>
  <c r="R5" i="2" s="1"/>
  <c r="R6" i="2" s="1"/>
  <c r="R7" i="2" s="1"/>
  <c r="R8" i="2" s="1"/>
  <c r="R9" i="2" s="1"/>
  <c r="R10" i="2" s="1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R37" i="2" s="1"/>
  <c r="R38" i="2" s="1"/>
  <c r="R39" i="2" s="1"/>
  <c r="R40" i="2" s="1"/>
  <c r="R41" i="2" s="1"/>
  <c r="R42" i="2" s="1"/>
  <c r="R43" i="2" s="1"/>
  <c r="R44" i="2" s="1"/>
  <c r="R45" i="2" s="1"/>
  <c r="R46" i="2" s="1"/>
  <c r="R47" i="2" s="1"/>
  <c r="R48" i="2" s="1"/>
  <c r="R49" i="2" s="1"/>
  <c r="R50" i="2" s="1"/>
  <c r="R51" i="2" s="1"/>
  <c r="R52" i="2" s="1"/>
  <c r="R53" i="2" s="1"/>
  <c r="R54" i="2" s="1"/>
  <c r="R55" i="2" s="1"/>
  <c r="R56" i="2" s="1"/>
  <c r="R57" i="2" s="1"/>
  <c r="R58" i="2" s="1"/>
  <c r="R59" i="2" s="1"/>
  <c r="R60" i="2" s="1"/>
  <c r="R61" i="2" s="1"/>
  <c r="R62" i="2" s="1"/>
  <c r="R63" i="2" s="1"/>
  <c r="R64" i="2" s="1"/>
  <c r="R65" i="2" s="1"/>
  <c r="R66" i="2" s="1"/>
  <c r="R67" i="2" s="1"/>
  <c r="R68" i="2" s="1"/>
  <c r="R69" i="2" s="1"/>
  <c r="R70" i="2" s="1"/>
  <c r="R71" i="2" s="1"/>
  <c r="R72" i="2" s="1"/>
  <c r="R73" i="2" s="1"/>
  <c r="R74" i="2" s="1"/>
  <c r="R75" i="2" s="1"/>
  <c r="R76" i="2" s="1"/>
  <c r="R77" i="2" s="1"/>
  <c r="R78" i="2" s="1"/>
  <c r="R79" i="2" s="1"/>
  <c r="R80" i="2" s="1"/>
  <c r="R81" i="2" s="1"/>
  <c r="R82" i="2" s="1"/>
  <c r="R83" i="2" s="1"/>
  <c r="R84" i="2" s="1"/>
  <c r="R85" i="2" s="1"/>
  <c r="R86" i="2" s="1"/>
  <c r="R87" i="2" s="1"/>
  <c r="R88" i="2" s="1"/>
  <c r="R89" i="2" s="1"/>
  <c r="R90" i="2" s="1"/>
  <c r="R91" i="2" s="1"/>
  <c r="R92" i="2" s="1"/>
  <c r="R93" i="2" s="1"/>
  <c r="R94" i="2" s="1"/>
  <c r="R95" i="2" s="1"/>
  <c r="R96" i="2" s="1"/>
  <c r="R97" i="2" s="1"/>
  <c r="R98" i="2" s="1"/>
  <c r="R99" i="2" s="1"/>
  <c r="R100" i="2" s="1"/>
  <c r="R101" i="2" s="1"/>
  <c r="R102" i="2" s="1"/>
  <c r="R103" i="2" s="1"/>
  <c r="R104" i="2" s="1"/>
  <c r="R105" i="2" s="1"/>
  <c r="R106" i="2" s="1"/>
  <c r="R107" i="2" s="1"/>
  <c r="R108" i="2" s="1"/>
  <c r="R109" i="2" s="1"/>
  <c r="R110" i="2" s="1"/>
  <c r="R111" i="2" s="1"/>
  <c r="R112" i="2" s="1"/>
  <c r="R113" i="2" s="1"/>
  <c r="R114" i="2" s="1"/>
  <c r="R115" i="2" s="1"/>
  <c r="R116" i="2" s="1"/>
  <c r="R117" i="2" s="1"/>
  <c r="R118" i="2" s="1"/>
  <c r="R119" i="2" s="1"/>
  <c r="R120" i="2" s="1"/>
  <c r="R121" i="2" s="1"/>
  <c r="R122" i="2" s="1"/>
  <c r="R123" i="2" s="1"/>
  <c r="R124" i="2" s="1"/>
  <c r="R125" i="2" s="1"/>
  <c r="R126" i="2" s="1"/>
  <c r="R127" i="2" s="1"/>
  <c r="R128" i="2" s="1"/>
  <c r="R129" i="2" s="1"/>
  <c r="R130" i="2" s="1"/>
  <c r="R131" i="2" s="1"/>
  <c r="R132" i="2" s="1"/>
  <c r="R133" i="2" s="1"/>
  <c r="R134" i="2" s="1"/>
  <c r="R135" i="2" s="1"/>
  <c r="R136" i="2" s="1"/>
  <c r="R137" i="2" s="1"/>
  <c r="R138" i="2" s="1"/>
  <c r="R139" i="2" s="1"/>
  <c r="R140" i="2" s="1"/>
  <c r="R141" i="2" s="1"/>
  <c r="R142" i="2" s="1"/>
  <c r="R143" i="2" s="1"/>
  <c r="R144" i="2" s="1"/>
  <c r="R145" i="2" s="1"/>
  <c r="R146" i="2" s="1"/>
  <c r="R147" i="2" s="1"/>
  <c r="R148" i="2" s="1"/>
  <c r="R149" i="2" s="1"/>
  <c r="R150" i="2" s="1"/>
  <c r="R151" i="2" s="1"/>
  <c r="R152" i="2" s="1"/>
  <c r="R153" i="2" s="1"/>
  <c r="R154" i="2" s="1"/>
  <c r="R155" i="2" s="1"/>
  <c r="R156" i="2" s="1"/>
  <c r="R157" i="2" s="1"/>
  <c r="R158" i="2" s="1"/>
  <c r="R159" i="2" s="1"/>
  <c r="R160" i="2" s="1"/>
  <c r="R161" i="2" s="1"/>
  <c r="R162" i="2" s="1"/>
  <c r="R163" i="2" s="1"/>
  <c r="R164" i="2" s="1"/>
  <c r="R165" i="2" s="1"/>
  <c r="R166" i="2" s="1"/>
  <c r="R167" i="2" s="1"/>
  <c r="R168" i="2" s="1"/>
  <c r="R169" i="2" s="1"/>
  <c r="R170" i="2" s="1"/>
  <c r="R171" i="2" s="1"/>
  <c r="R172" i="2" s="1"/>
  <c r="R173" i="2" s="1"/>
  <c r="R174" i="2" s="1"/>
  <c r="R175" i="2" s="1"/>
  <c r="R176" i="2" s="1"/>
  <c r="R177" i="2" s="1"/>
  <c r="R178" i="2" s="1"/>
  <c r="R179" i="2" s="1"/>
  <c r="R180" i="2" s="1"/>
  <c r="R181" i="2" s="1"/>
  <c r="R182" i="2" s="1"/>
  <c r="R183" i="2" s="1"/>
  <c r="R184" i="2" s="1"/>
  <c r="R185" i="2" s="1"/>
  <c r="R186" i="2" s="1"/>
  <c r="R187" i="2" s="1"/>
  <c r="R188" i="2" s="1"/>
  <c r="R189" i="2" s="1"/>
  <c r="R190" i="2" s="1"/>
  <c r="R191" i="2" s="1"/>
  <c r="R192" i="2" s="1"/>
  <c r="R193" i="2" s="1"/>
  <c r="R194" i="2" s="1"/>
  <c r="R195" i="2" s="1"/>
  <c r="R196" i="2" s="1"/>
  <c r="R197" i="2" s="1"/>
  <c r="R198" i="2" s="1"/>
  <c r="R199" i="2" s="1"/>
  <c r="R200" i="2" s="1"/>
  <c r="R201" i="2" s="1"/>
  <c r="R202" i="2" s="1"/>
  <c r="R203" i="2" s="1"/>
  <c r="R204" i="2" s="1"/>
  <c r="R205" i="2" s="1"/>
  <c r="R206" i="2" s="1"/>
  <c r="R207" i="2" s="1"/>
  <c r="R208" i="2" s="1"/>
  <c r="R209" i="2" s="1"/>
  <c r="R210" i="2" s="1"/>
  <c r="R211" i="2" s="1"/>
  <c r="R212" i="2" s="1"/>
  <c r="R213" i="2" s="1"/>
  <c r="R214" i="2" s="1"/>
  <c r="R215" i="2" s="1"/>
  <c r="R216" i="2" s="1"/>
  <c r="R217" i="2" s="1"/>
  <c r="R218" i="2" s="1"/>
  <c r="R219" i="2" s="1"/>
  <c r="R220" i="2" s="1"/>
  <c r="R221" i="2" s="1"/>
  <c r="R222" i="2" s="1"/>
  <c r="R223" i="2" s="1"/>
  <c r="R224" i="2" s="1"/>
  <c r="R225" i="2" s="1"/>
  <c r="R226" i="2" s="1"/>
  <c r="R227" i="2" s="1"/>
  <c r="R228" i="2" s="1"/>
  <c r="R229" i="2" s="1"/>
  <c r="R230" i="2" s="1"/>
  <c r="R231" i="2" s="1"/>
  <c r="R232" i="2" s="1"/>
  <c r="R233" i="2" s="1"/>
  <c r="R234" i="2" s="1"/>
  <c r="R235" i="2" s="1"/>
  <c r="R236" i="2" s="1"/>
  <c r="R237" i="2" s="1"/>
  <c r="R238" i="2" s="1"/>
  <c r="R239" i="2" s="1"/>
  <c r="R240" i="2" s="1"/>
  <c r="R241" i="2" s="1"/>
  <c r="R242" i="2" s="1"/>
  <c r="R243" i="2" s="1"/>
  <c r="R244" i="2" s="1"/>
  <c r="R245" i="2" s="1"/>
  <c r="R246" i="2" s="1"/>
  <c r="R247" i="2" s="1"/>
  <c r="R248" i="2" s="1"/>
  <c r="R249" i="2" s="1"/>
  <c r="R250" i="2" s="1"/>
  <c r="R251" i="2" s="1"/>
  <c r="R252" i="2" s="1"/>
  <c r="R253" i="2" s="1"/>
  <c r="R254" i="2" s="1"/>
  <c r="R255" i="2" s="1"/>
  <c r="R256" i="2" s="1"/>
  <c r="R257" i="2" s="1"/>
  <c r="R258" i="2" s="1"/>
  <c r="R259" i="2" s="1"/>
  <c r="R260" i="2" s="1"/>
  <c r="C24" i="2"/>
  <c r="C25" i="2"/>
  <c r="U8" i="8" l="1"/>
  <c r="AE4" i="8"/>
  <c r="AE5" i="8" s="1"/>
  <c r="AE6" i="8" s="1"/>
  <c r="AE7" i="8" s="1"/>
  <c r="X7" i="8"/>
  <c r="AA6" i="8"/>
  <c r="AP5" i="8"/>
  <c r="AF5" i="8"/>
  <c r="AU4" i="8"/>
  <c r="AM4" i="8"/>
  <c r="W5" i="8"/>
  <c r="AL4" i="8"/>
  <c r="AD4" i="8"/>
  <c r="AS3" i="8"/>
  <c r="AB4" i="8"/>
  <c r="AQ3" i="8"/>
  <c r="Z8" i="8"/>
  <c r="Y5" i="8"/>
  <c r="AN4" i="8"/>
  <c r="T6" i="8"/>
  <c r="AI5" i="8"/>
  <c r="R8" i="8"/>
  <c r="V8" i="8"/>
  <c r="AC4" i="8"/>
  <c r="AR3" i="8"/>
  <c r="S8" i="8"/>
  <c r="H6" i="4"/>
  <c r="AC6" i="4" s="1"/>
  <c r="K5" i="4"/>
  <c r="AR4" i="4"/>
  <c r="Z4" i="4"/>
  <c r="AF3" i="4"/>
  <c r="AF4" i="4" s="1"/>
  <c r="AU4" i="4" s="1"/>
  <c r="AE3" i="4"/>
  <c r="AE4" i="4" s="1"/>
  <c r="AT4" i="4" s="1"/>
  <c r="AO5" i="8"/>
  <c r="AM5" i="8"/>
  <c r="AJ5" i="8"/>
  <c r="AK5" i="8"/>
  <c r="AG5" i="8"/>
  <c r="AH5" i="8"/>
  <c r="N9" i="8"/>
  <c r="O9" i="8"/>
  <c r="P9" i="8"/>
  <c r="U9" i="8" s="1"/>
  <c r="M9" i="8"/>
  <c r="Q9" i="8"/>
  <c r="H10" i="8"/>
  <c r="X3" i="4"/>
  <c r="T4" i="4"/>
  <c r="AA4" i="4"/>
  <c r="U4" i="4"/>
  <c r="L5" i="4"/>
  <c r="AC5" i="4"/>
  <c r="W4" i="4"/>
  <c r="AM4" i="4" s="1"/>
  <c r="I5" i="4"/>
  <c r="X5" i="4" s="1"/>
  <c r="S4" i="4"/>
  <c r="AI4" i="4" s="1"/>
  <c r="Q4" i="4"/>
  <c r="AG4" i="4" s="1"/>
  <c r="J5" i="4"/>
  <c r="Z3" i="4"/>
  <c r="U3" i="4"/>
  <c r="T3" i="4"/>
  <c r="AJ3" i="4" s="1"/>
  <c r="Y3" i="4"/>
  <c r="AO3" i="4" s="1"/>
  <c r="AO4" i="4" s="1"/>
  <c r="AA3" i="4"/>
  <c r="V3" i="4"/>
  <c r="BG3" i="4"/>
  <c r="AX3" i="4"/>
  <c r="AW3" i="4"/>
  <c r="BB3" i="4"/>
  <c r="AV3" i="4"/>
  <c r="AB5" i="4"/>
  <c r="R5" i="4"/>
  <c r="AH5" i="4" s="1"/>
  <c r="W5" i="4"/>
  <c r="K6" i="4"/>
  <c r="I6" i="4"/>
  <c r="L6" i="4"/>
  <c r="J6" i="4"/>
  <c r="M6" i="4"/>
  <c r="P5" i="4"/>
  <c r="U5" i="4"/>
  <c r="Z5" i="4"/>
  <c r="T5" i="4"/>
  <c r="Y5" i="4"/>
  <c r="O5" i="4"/>
  <c r="V5" i="4"/>
  <c r="AA5" i="4"/>
  <c r="Q5" i="4"/>
  <c r="H7" i="4"/>
  <c r="AC7" i="4" s="1"/>
  <c r="A9" i="2"/>
  <c r="A5" i="2" s="1"/>
  <c r="F3" i="2"/>
  <c r="F4" i="2" s="1"/>
  <c r="F5" i="2" s="1"/>
  <c r="F6" i="2" s="1"/>
  <c r="F7" i="2" s="1"/>
  <c r="F8" i="2" s="1"/>
  <c r="X8" i="8" l="1"/>
  <c r="AT5" i="8"/>
  <c r="AT4" i="8"/>
  <c r="AA7" i="8"/>
  <c r="AP7" i="8" s="1"/>
  <c r="AP6" i="8"/>
  <c r="AF6" i="8"/>
  <c r="AU5" i="8"/>
  <c r="Y6" i="8"/>
  <c r="AN5" i="8"/>
  <c r="AB5" i="8"/>
  <c r="AQ4" i="8"/>
  <c r="AC5" i="8"/>
  <c r="AR4" i="8"/>
  <c r="Z9" i="8"/>
  <c r="AL5" i="8"/>
  <c r="W6" i="8"/>
  <c r="V9" i="8"/>
  <c r="T7" i="8"/>
  <c r="AI6" i="8"/>
  <c r="AE8" i="8"/>
  <c r="AD5" i="8"/>
  <c r="AS4" i="8"/>
  <c r="S9" i="8"/>
  <c r="R9" i="8"/>
  <c r="AW3" i="8"/>
  <c r="AR5" i="4"/>
  <c r="AJ4" i="4"/>
  <c r="AY4" i="4" s="1"/>
  <c r="AG5" i="4"/>
  <c r="AM5" i="4"/>
  <c r="AU3" i="4"/>
  <c r="AO5" i="4"/>
  <c r="AP3" i="4"/>
  <c r="AP4" i="4" s="1"/>
  <c r="AP5" i="4" s="1"/>
  <c r="AN3" i="4"/>
  <c r="AN4" i="4" s="1"/>
  <c r="AN5" i="4" s="1"/>
  <c r="AT3" i="4"/>
  <c r="AF5" i="4"/>
  <c r="AU5" i="4" s="1"/>
  <c r="AL3" i="4"/>
  <c r="AL4" i="4" s="1"/>
  <c r="AL5" i="4" s="1"/>
  <c r="AK3" i="4"/>
  <c r="AK4" i="4" s="1"/>
  <c r="AK5" i="4" s="1"/>
  <c r="AQ3" i="4"/>
  <c r="AQ4" i="4" s="1"/>
  <c r="AQ5" i="4" s="1"/>
  <c r="AE5" i="4"/>
  <c r="AT5" i="4" s="1"/>
  <c r="B11" i="2"/>
  <c r="B16" i="2" s="1"/>
  <c r="C13" i="2"/>
  <c r="C18" i="2" s="1"/>
  <c r="B13" i="2"/>
  <c r="B18" i="2" s="1"/>
  <c r="F9" i="2"/>
  <c r="F10" i="2" s="1"/>
  <c r="F11" i="2" s="1"/>
  <c r="F12" i="2" s="1"/>
  <c r="K8" i="2"/>
  <c r="AT6" i="8"/>
  <c r="AM6" i="8"/>
  <c r="AO6" i="8"/>
  <c r="AH6" i="8"/>
  <c r="AK6" i="8"/>
  <c r="AG6" i="8"/>
  <c r="AJ6" i="8"/>
  <c r="N10" i="8"/>
  <c r="O10" i="8"/>
  <c r="P10" i="8"/>
  <c r="U10" i="8" s="1"/>
  <c r="Q10" i="8"/>
  <c r="M10" i="8"/>
  <c r="H11" i="8"/>
  <c r="D12" i="2"/>
  <c r="D17" i="2" s="1"/>
  <c r="D13" i="2"/>
  <c r="D18" i="2" s="1"/>
  <c r="B12" i="2"/>
  <c r="B17" i="2" s="1"/>
  <c r="D11" i="2"/>
  <c r="D16" i="2" s="1"/>
  <c r="C12" i="2"/>
  <c r="C17" i="2" s="1"/>
  <c r="C11" i="2"/>
  <c r="C16" i="2" s="1"/>
  <c r="S5" i="4"/>
  <c r="AI5" i="4" s="1"/>
  <c r="BD3" i="4"/>
  <c r="BD4" i="4"/>
  <c r="AY3" i="4"/>
  <c r="AV4" i="4"/>
  <c r="AW4" i="4"/>
  <c r="AX4" i="4"/>
  <c r="BB4" i="4"/>
  <c r="BG4" i="4"/>
  <c r="L7" i="4"/>
  <c r="J7" i="4"/>
  <c r="I7" i="4"/>
  <c r="M7" i="4"/>
  <c r="K7" i="4"/>
  <c r="AB6" i="4"/>
  <c r="W6" i="4"/>
  <c r="R6" i="4"/>
  <c r="AH6" i="4" s="1"/>
  <c r="U6" i="4"/>
  <c r="P6" i="4"/>
  <c r="Z6" i="4"/>
  <c r="T6" i="4"/>
  <c r="Y6" i="4"/>
  <c r="O6" i="4"/>
  <c r="V6" i="4"/>
  <c r="Q6" i="4"/>
  <c r="AA6" i="4"/>
  <c r="X6" i="4"/>
  <c r="S6" i="4"/>
  <c r="H8" i="4"/>
  <c r="AC8" i="4" s="1"/>
  <c r="K3" i="2"/>
  <c r="AJ5" i="4" l="1"/>
  <c r="AY5" i="4" s="1"/>
  <c r="AA8" i="8"/>
  <c r="AP8" i="8" s="1"/>
  <c r="AE9" i="8"/>
  <c r="AW4" i="8"/>
  <c r="AF7" i="8"/>
  <c r="AU7" i="8" s="1"/>
  <c r="AU6" i="8"/>
  <c r="R10" i="8"/>
  <c r="W7" i="8"/>
  <c r="AL6" i="8"/>
  <c r="AC6" i="8"/>
  <c r="AR5" i="8"/>
  <c r="Y7" i="8"/>
  <c r="AN6" i="8"/>
  <c r="S10" i="8"/>
  <c r="T8" i="8"/>
  <c r="AI7" i="8"/>
  <c r="Z10" i="8"/>
  <c r="AB6" i="8"/>
  <c r="AQ5" i="8"/>
  <c r="X9" i="8"/>
  <c r="AD6" i="8"/>
  <c r="AS5" i="8"/>
  <c r="V10" i="8"/>
  <c r="BE4" i="4"/>
  <c r="AR6" i="4"/>
  <c r="AG6" i="4"/>
  <c r="AM6" i="4"/>
  <c r="BA4" i="4"/>
  <c r="BF4" i="4"/>
  <c r="AZ4" i="4"/>
  <c r="BA3" i="4"/>
  <c r="BF3" i="4"/>
  <c r="AZ3" i="4"/>
  <c r="AI6" i="4"/>
  <c r="AE6" i="4"/>
  <c r="AT6" i="4" s="1"/>
  <c r="AP6" i="4"/>
  <c r="AQ6" i="4"/>
  <c r="AL6" i="4"/>
  <c r="BE3" i="4"/>
  <c r="AN6" i="4"/>
  <c r="AO6" i="4"/>
  <c r="AK6" i="4"/>
  <c r="AF6" i="4"/>
  <c r="AU6" i="4" s="1"/>
  <c r="BC3" i="4"/>
  <c r="H3" i="2"/>
  <c r="L3" i="2" s="1"/>
  <c r="I3" i="2"/>
  <c r="M3" i="2" s="1"/>
  <c r="J3" i="2"/>
  <c r="N3" i="2" s="1"/>
  <c r="AT7" i="8"/>
  <c r="AO7" i="8"/>
  <c r="AM7" i="8"/>
  <c r="AJ7" i="8"/>
  <c r="AK7" i="8"/>
  <c r="AG7" i="8"/>
  <c r="AH7" i="8"/>
  <c r="N11" i="8"/>
  <c r="O11" i="8"/>
  <c r="Q11" i="8"/>
  <c r="P11" i="8"/>
  <c r="U11" i="8" s="1"/>
  <c r="M11" i="8"/>
  <c r="H12" i="8"/>
  <c r="BC4" i="4"/>
  <c r="BD5" i="4"/>
  <c r="BF5" i="4"/>
  <c r="BA5" i="4"/>
  <c r="AZ5" i="4"/>
  <c r="BE5" i="4"/>
  <c r="BG5" i="4"/>
  <c r="BC5" i="4"/>
  <c r="BB5" i="4"/>
  <c r="AX5" i="4"/>
  <c r="AW5" i="4"/>
  <c r="AV5" i="4"/>
  <c r="AB7" i="4"/>
  <c r="AR7" i="4" s="1"/>
  <c r="R7" i="4"/>
  <c r="AH7" i="4" s="1"/>
  <c r="W7" i="4"/>
  <c r="J8" i="4"/>
  <c r="L8" i="4"/>
  <c r="K8" i="4"/>
  <c r="I8" i="4"/>
  <c r="M8" i="4"/>
  <c r="X7" i="4"/>
  <c r="S7" i="4"/>
  <c r="T7" i="4"/>
  <c r="O7" i="4"/>
  <c r="Y7" i="4"/>
  <c r="U7" i="4"/>
  <c r="Z7" i="4"/>
  <c r="P7" i="4"/>
  <c r="Q7" i="4"/>
  <c r="V7" i="4"/>
  <c r="AA7" i="4"/>
  <c r="J219" i="2"/>
  <c r="J222" i="2"/>
  <c r="J229" i="2"/>
  <c r="J234" i="2"/>
  <c r="J239" i="2"/>
  <c r="J240" i="2"/>
  <c r="J245" i="2"/>
  <c r="J250" i="2"/>
  <c r="J251" i="2"/>
  <c r="J255" i="2"/>
  <c r="J259" i="2"/>
  <c r="J216" i="2"/>
  <c r="J223" i="2"/>
  <c r="J227" i="2"/>
  <c r="J228" i="2"/>
  <c r="J233" i="2"/>
  <c r="J238" i="2"/>
  <c r="J243" i="2"/>
  <c r="J244" i="2"/>
  <c r="J249" i="2"/>
  <c r="J254" i="2"/>
  <c r="J258" i="2"/>
  <c r="J217" i="2"/>
  <c r="J220" i="2"/>
  <c r="J226" i="2"/>
  <c r="J231" i="2"/>
  <c r="J232" i="2"/>
  <c r="J237" i="2"/>
  <c r="J242" i="2"/>
  <c r="J247" i="2"/>
  <c r="J248" i="2"/>
  <c r="J253" i="2"/>
  <c r="J257" i="2"/>
  <c r="J215" i="2"/>
  <c r="J218" i="2"/>
  <c r="J221" i="2"/>
  <c r="J224" i="2"/>
  <c r="J225" i="2"/>
  <c r="J230" i="2"/>
  <c r="J235" i="2"/>
  <c r="J236" i="2"/>
  <c r="J241" i="2"/>
  <c r="J246" i="2"/>
  <c r="J252" i="2"/>
  <c r="J256" i="2"/>
  <c r="J260" i="2"/>
  <c r="H217" i="2"/>
  <c r="H220" i="2"/>
  <c r="H226" i="2"/>
  <c r="H231" i="2"/>
  <c r="H232" i="2"/>
  <c r="H237" i="2"/>
  <c r="H242" i="2"/>
  <c r="H247" i="2"/>
  <c r="H248" i="2"/>
  <c r="H253" i="2"/>
  <c r="H257" i="2"/>
  <c r="H215" i="2"/>
  <c r="H218" i="2"/>
  <c r="H221" i="2"/>
  <c r="H224" i="2"/>
  <c r="H225" i="2"/>
  <c r="H230" i="2"/>
  <c r="H235" i="2"/>
  <c r="H236" i="2"/>
  <c r="H241" i="2"/>
  <c r="H246" i="2"/>
  <c r="H252" i="2"/>
  <c r="H256" i="2"/>
  <c r="H260" i="2"/>
  <c r="H219" i="2"/>
  <c r="H222" i="2"/>
  <c r="H229" i="2"/>
  <c r="H234" i="2"/>
  <c r="H239" i="2"/>
  <c r="H240" i="2"/>
  <c r="H245" i="2"/>
  <c r="H250" i="2"/>
  <c r="H251" i="2"/>
  <c r="H255" i="2"/>
  <c r="H259" i="2"/>
  <c r="H216" i="2"/>
  <c r="H223" i="2"/>
  <c r="H227" i="2"/>
  <c r="H228" i="2"/>
  <c r="H233" i="2"/>
  <c r="H238" i="2"/>
  <c r="H243" i="2"/>
  <c r="H244" i="2"/>
  <c r="H249" i="2"/>
  <c r="H254" i="2"/>
  <c r="H258" i="2"/>
  <c r="I216" i="2"/>
  <c r="I223" i="2"/>
  <c r="I227" i="2"/>
  <c r="I228" i="2"/>
  <c r="I233" i="2"/>
  <c r="I238" i="2"/>
  <c r="I243" i="2"/>
  <c r="I244" i="2"/>
  <c r="I249" i="2"/>
  <c r="I254" i="2"/>
  <c r="I258" i="2"/>
  <c r="I217" i="2"/>
  <c r="I220" i="2"/>
  <c r="I226" i="2"/>
  <c r="I231" i="2"/>
  <c r="I232" i="2"/>
  <c r="I237" i="2"/>
  <c r="I242" i="2"/>
  <c r="I247" i="2"/>
  <c r="I248" i="2"/>
  <c r="I253" i="2"/>
  <c r="I257" i="2"/>
  <c r="I215" i="2"/>
  <c r="I218" i="2"/>
  <c r="I221" i="2"/>
  <c r="I224" i="2"/>
  <c r="I225" i="2"/>
  <c r="I230" i="2"/>
  <c r="I235" i="2"/>
  <c r="I236" i="2"/>
  <c r="I241" i="2"/>
  <c r="I246" i="2"/>
  <c r="I252" i="2"/>
  <c r="I256" i="2"/>
  <c r="I260" i="2"/>
  <c r="I219" i="2"/>
  <c r="I222" i="2"/>
  <c r="I229" i="2"/>
  <c r="I234" i="2"/>
  <c r="I239" i="2"/>
  <c r="I240" i="2"/>
  <c r="I245" i="2"/>
  <c r="I250" i="2"/>
  <c r="I251" i="2"/>
  <c r="I255" i="2"/>
  <c r="I259" i="2"/>
  <c r="H9" i="4"/>
  <c r="AC9" i="4" s="1"/>
  <c r="J5" i="2"/>
  <c r="J9" i="2"/>
  <c r="J13" i="2"/>
  <c r="J17" i="2"/>
  <c r="J21" i="2"/>
  <c r="J25" i="2"/>
  <c r="J29" i="2"/>
  <c r="J33" i="2"/>
  <c r="J37" i="2"/>
  <c r="J41" i="2"/>
  <c r="J45" i="2"/>
  <c r="J49" i="2"/>
  <c r="J53" i="2"/>
  <c r="J57" i="2"/>
  <c r="J61" i="2"/>
  <c r="J65" i="2"/>
  <c r="J69" i="2"/>
  <c r="J73" i="2"/>
  <c r="J77" i="2"/>
  <c r="J81" i="2"/>
  <c r="J85" i="2"/>
  <c r="J89" i="2"/>
  <c r="J93" i="2"/>
  <c r="J97" i="2"/>
  <c r="J101" i="2"/>
  <c r="J105" i="2"/>
  <c r="J109" i="2"/>
  <c r="J113" i="2"/>
  <c r="J117" i="2"/>
  <c r="J121" i="2"/>
  <c r="J125" i="2"/>
  <c r="J129" i="2"/>
  <c r="J133" i="2"/>
  <c r="J137" i="2"/>
  <c r="J141" i="2"/>
  <c r="J145" i="2"/>
  <c r="J149" i="2"/>
  <c r="J153" i="2"/>
  <c r="J157" i="2"/>
  <c r="J161" i="2"/>
  <c r="J165" i="2"/>
  <c r="J169" i="2"/>
  <c r="J173" i="2"/>
  <c r="J177" i="2"/>
  <c r="J181" i="2"/>
  <c r="J185" i="2"/>
  <c r="J189" i="2"/>
  <c r="J193" i="2"/>
  <c r="J197" i="2"/>
  <c r="J201" i="2"/>
  <c r="J205" i="2"/>
  <c r="J209" i="2"/>
  <c r="J213" i="2"/>
  <c r="J8" i="2"/>
  <c r="J20" i="2"/>
  <c r="J28" i="2"/>
  <c r="J40" i="2"/>
  <c r="J48" i="2"/>
  <c r="J60" i="2"/>
  <c r="J72" i="2"/>
  <c r="J84" i="2"/>
  <c r="J96" i="2"/>
  <c r="J112" i="2"/>
  <c r="J124" i="2"/>
  <c r="J136" i="2"/>
  <c r="J152" i="2"/>
  <c r="J160" i="2"/>
  <c r="J172" i="2"/>
  <c r="J180" i="2"/>
  <c r="J192" i="2"/>
  <c r="J204" i="2"/>
  <c r="J6" i="2"/>
  <c r="J10" i="2"/>
  <c r="J14" i="2"/>
  <c r="J18" i="2"/>
  <c r="J22" i="2"/>
  <c r="J26" i="2"/>
  <c r="J30" i="2"/>
  <c r="J34" i="2"/>
  <c r="J38" i="2"/>
  <c r="J42" i="2"/>
  <c r="J46" i="2"/>
  <c r="J50" i="2"/>
  <c r="J54" i="2"/>
  <c r="J58" i="2"/>
  <c r="J62" i="2"/>
  <c r="J66" i="2"/>
  <c r="J70" i="2"/>
  <c r="J74" i="2"/>
  <c r="J78" i="2"/>
  <c r="J82" i="2"/>
  <c r="J86" i="2"/>
  <c r="J90" i="2"/>
  <c r="J94" i="2"/>
  <c r="J98" i="2"/>
  <c r="J102" i="2"/>
  <c r="J106" i="2"/>
  <c r="J110" i="2"/>
  <c r="J114" i="2"/>
  <c r="J118" i="2"/>
  <c r="J122" i="2"/>
  <c r="J126" i="2"/>
  <c r="J130" i="2"/>
  <c r="J134" i="2"/>
  <c r="J138" i="2"/>
  <c r="J142" i="2"/>
  <c r="J146" i="2"/>
  <c r="J150" i="2"/>
  <c r="J154" i="2"/>
  <c r="J158" i="2"/>
  <c r="J162" i="2"/>
  <c r="J166" i="2"/>
  <c r="J170" i="2"/>
  <c r="J174" i="2"/>
  <c r="J178" i="2"/>
  <c r="J182" i="2"/>
  <c r="J186" i="2"/>
  <c r="J190" i="2"/>
  <c r="J194" i="2"/>
  <c r="J198" i="2"/>
  <c r="J202" i="2"/>
  <c r="J206" i="2"/>
  <c r="J210" i="2"/>
  <c r="J214" i="2"/>
  <c r="J12" i="2"/>
  <c r="J32" i="2"/>
  <c r="J44" i="2"/>
  <c r="J56" i="2"/>
  <c r="J64" i="2"/>
  <c r="J76" i="2"/>
  <c r="J88" i="2"/>
  <c r="J100" i="2"/>
  <c r="J108" i="2"/>
  <c r="J120" i="2"/>
  <c r="J132" i="2"/>
  <c r="J144" i="2"/>
  <c r="J156" i="2"/>
  <c r="J164" i="2"/>
  <c r="J176" i="2"/>
  <c r="J184" i="2"/>
  <c r="J196" i="2"/>
  <c r="J208" i="2"/>
  <c r="J7" i="2"/>
  <c r="J11" i="2"/>
  <c r="J15" i="2"/>
  <c r="J19" i="2"/>
  <c r="J23" i="2"/>
  <c r="J27" i="2"/>
  <c r="J31" i="2"/>
  <c r="J35" i="2"/>
  <c r="J39" i="2"/>
  <c r="J43" i="2"/>
  <c r="J47" i="2"/>
  <c r="J51" i="2"/>
  <c r="J55" i="2"/>
  <c r="J59" i="2"/>
  <c r="J63" i="2"/>
  <c r="J67" i="2"/>
  <c r="J71" i="2"/>
  <c r="J75" i="2"/>
  <c r="J79" i="2"/>
  <c r="J83" i="2"/>
  <c r="J87" i="2"/>
  <c r="J91" i="2"/>
  <c r="J95" i="2"/>
  <c r="J99" i="2"/>
  <c r="J103" i="2"/>
  <c r="J107" i="2"/>
  <c r="J111" i="2"/>
  <c r="J115" i="2"/>
  <c r="J119" i="2"/>
  <c r="J123" i="2"/>
  <c r="J127" i="2"/>
  <c r="J131" i="2"/>
  <c r="J135" i="2"/>
  <c r="J139" i="2"/>
  <c r="J143" i="2"/>
  <c r="J147" i="2"/>
  <c r="J151" i="2"/>
  <c r="J155" i="2"/>
  <c r="J159" i="2"/>
  <c r="J163" i="2"/>
  <c r="J167" i="2"/>
  <c r="J171" i="2"/>
  <c r="J175" i="2"/>
  <c r="J179" i="2"/>
  <c r="J183" i="2"/>
  <c r="J187" i="2"/>
  <c r="J191" i="2"/>
  <c r="J195" i="2"/>
  <c r="J199" i="2"/>
  <c r="J203" i="2"/>
  <c r="J207" i="2"/>
  <c r="J211" i="2"/>
  <c r="J4" i="2"/>
  <c r="J16" i="2"/>
  <c r="J24" i="2"/>
  <c r="J36" i="2"/>
  <c r="J52" i="2"/>
  <c r="J68" i="2"/>
  <c r="J80" i="2"/>
  <c r="J92" i="2"/>
  <c r="J104" i="2"/>
  <c r="J116" i="2"/>
  <c r="J128" i="2"/>
  <c r="J140" i="2"/>
  <c r="J148" i="2"/>
  <c r="J168" i="2"/>
  <c r="J188" i="2"/>
  <c r="J200" i="2"/>
  <c r="J212" i="2"/>
  <c r="I7" i="2"/>
  <c r="I9" i="2"/>
  <c r="I11" i="2"/>
  <c r="I13" i="2"/>
  <c r="I17" i="2"/>
  <c r="I21" i="2"/>
  <c r="I25" i="2"/>
  <c r="I29" i="2"/>
  <c r="I33" i="2"/>
  <c r="I37" i="2"/>
  <c r="I41" i="2"/>
  <c r="I45" i="2"/>
  <c r="I49" i="2"/>
  <c r="I53" i="2"/>
  <c r="I59" i="2"/>
  <c r="I63" i="2"/>
  <c r="I67" i="2"/>
  <c r="I71" i="2"/>
  <c r="I77" i="2"/>
  <c r="I81" i="2"/>
  <c r="I85" i="2"/>
  <c r="I91" i="2"/>
  <c r="I97" i="2"/>
  <c r="I101" i="2"/>
  <c r="I105" i="2"/>
  <c r="I109" i="2"/>
  <c r="I113" i="2"/>
  <c r="I119" i="2"/>
  <c r="I123" i="2"/>
  <c r="I127" i="2"/>
  <c r="I131" i="2"/>
  <c r="I135" i="2"/>
  <c r="I137" i="2"/>
  <c r="I143" i="2"/>
  <c r="I147" i="2"/>
  <c r="I153" i="2"/>
  <c r="I159" i="2"/>
  <c r="I163" i="2"/>
  <c r="I169" i="2"/>
  <c r="I173" i="2"/>
  <c r="I179" i="2"/>
  <c r="I185" i="2"/>
  <c r="I191" i="2"/>
  <c r="I195" i="2"/>
  <c r="I199" i="2"/>
  <c r="I205" i="2"/>
  <c r="I209" i="2"/>
  <c r="I12" i="2"/>
  <c r="I28" i="2"/>
  <c r="I32" i="2"/>
  <c r="I36" i="2"/>
  <c r="I40" i="2"/>
  <c r="I44" i="2"/>
  <c r="I48" i="2"/>
  <c r="I52" i="2"/>
  <c r="I54" i="2"/>
  <c r="I58" i="2"/>
  <c r="I60" i="2"/>
  <c r="I64" i="2"/>
  <c r="I68" i="2"/>
  <c r="I72" i="2"/>
  <c r="I74" i="2"/>
  <c r="I78" i="2"/>
  <c r="I82" i="2"/>
  <c r="I84" i="2"/>
  <c r="I88" i="2"/>
  <c r="I90" i="2"/>
  <c r="I94" i="2"/>
  <c r="I98" i="2"/>
  <c r="I102" i="2"/>
  <c r="I104" i="2"/>
  <c r="I108" i="2"/>
  <c r="I112" i="2"/>
  <c r="I114" i="2"/>
  <c r="I118" i="2"/>
  <c r="I122" i="2"/>
  <c r="I126" i="2"/>
  <c r="I128" i="2"/>
  <c r="I132" i="2"/>
  <c r="I136" i="2"/>
  <c r="I140" i="2"/>
  <c r="I144" i="2"/>
  <c r="I148" i="2"/>
  <c r="I152" i="2"/>
  <c r="I156" i="2"/>
  <c r="I160" i="2"/>
  <c r="I164" i="2"/>
  <c r="I166" i="2"/>
  <c r="I170" i="2"/>
  <c r="I174" i="2"/>
  <c r="I178" i="2"/>
  <c r="I182" i="2"/>
  <c r="I186" i="2"/>
  <c r="I188" i="2"/>
  <c r="I192" i="2"/>
  <c r="I196" i="2"/>
  <c r="I198" i="2"/>
  <c r="I202" i="2"/>
  <c r="I206" i="2"/>
  <c r="I210" i="2"/>
  <c r="I214" i="2"/>
  <c r="I4" i="2"/>
  <c r="I6" i="2"/>
  <c r="I8" i="2"/>
  <c r="I10" i="2"/>
  <c r="I14" i="2"/>
  <c r="I16" i="2"/>
  <c r="I18" i="2"/>
  <c r="I20" i="2"/>
  <c r="I22" i="2"/>
  <c r="I24" i="2"/>
  <c r="I26" i="2"/>
  <c r="I30" i="2"/>
  <c r="I34" i="2"/>
  <c r="I38" i="2"/>
  <c r="I42" i="2"/>
  <c r="I46" i="2"/>
  <c r="I50" i="2"/>
  <c r="I56" i="2"/>
  <c r="I62" i="2"/>
  <c r="I66" i="2"/>
  <c r="I70" i="2"/>
  <c r="I76" i="2"/>
  <c r="I80" i="2"/>
  <c r="I86" i="2"/>
  <c r="I92" i="2"/>
  <c r="I96" i="2"/>
  <c r="I100" i="2"/>
  <c r="I106" i="2"/>
  <c r="I110" i="2"/>
  <c r="I116" i="2"/>
  <c r="I120" i="2"/>
  <c r="I124" i="2"/>
  <c r="I130" i="2"/>
  <c r="I134" i="2"/>
  <c r="I138" i="2"/>
  <c r="I142" i="2"/>
  <c r="I146" i="2"/>
  <c r="I150" i="2"/>
  <c r="I154" i="2"/>
  <c r="I158" i="2"/>
  <c r="I162" i="2"/>
  <c r="I168" i="2"/>
  <c r="I172" i="2"/>
  <c r="I176" i="2"/>
  <c r="I180" i="2"/>
  <c r="I184" i="2"/>
  <c r="I190" i="2"/>
  <c r="I194" i="2"/>
  <c r="I200" i="2"/>
  <c r="I204" i="2"/>
  <c r="I208" i="2"/>
  <c r="I212" i="2"/>
  <c r="I5" i="2"/>
  <c r="I15" i="2"/>
  <c r="I19" i="2"/>
  <c r="I23" i="2"/>
  <c r="I27" i="2"/>
  <c r="I31" i="2"/>
  <c r="I35" i="2"/>
  <c r="I39" i="2"/>
  <c r="I43" i="2"/>
  <c r="I47" i="2"/>
  <c r="I51" i="2"/>
  <c r="I55" i="2"/>
  <c r="I57" i="2"/>
  <c r="I61" i="2"/>
  <c r="I65" i="2"/>
  <c r="I69" i="2"/>
  <c r="I73" i="2"/>
  <c r="I75" i="2"/>
  <c r="I79" i="2"/>
  <c r="I83" i="2"/>
  <c r="I87" i="2"/>
  <c r="I89" i="2"/>
  <c r="I93" i="2"/>
  <c r="I95" i="2"/>
  <c r="I99" i="2"/>
  <c r="I103" i="2"/>
  <c r="I107" i="2"/>
  <c r="I111" i="2"/>
  <c r="I115" i="2"/>
  <c r="I117" i="2"/>
  <c r="I121" i="2"/>
  <c r="I125" i="2"/>
  <c r="I129" i="2"/>
  <c r="I133" i="2"/>
  <c r="I139" i="2"/>
  <c r="I141" i="2"/>
  <c r="I145" i="2"/>
  <c r="I149" i="2"/>
  <c r="I151" i="2"/>
  <c r="I155" i="2"/>
  <c r="I157" i="2"/>
  <c r="I161" i="2"/>
  <c r="I165" i="2"/>
  <c r="I167" i="2"/>
  <c r="I171" i="2"/>
  <c r="I175" i="2"/>
  <c r="I177" i="2"/>
  <c r="I181" i="2"/>
  <c r="I183" i="2"/>
  <c r="I187" i="2"/>
  <c r="I189" i="2"/>
  <c r="I193" i="2"/>
  <c r="I197" i="2"/>
  <c r="I201" i="2"/>
  <c r="I203" i="2"/>
  <c r="I207" i="2"/>
  <c r="I211" i="2"/>
  <c r="I213" i="2"/>
  <c r="H5" i="2"/>
  <c r="H9" i="2"/>
  <c r="H13" i="2"/>
  <c r="H17" i="2"/>
  <c r="H21" i="2"/>
  <c r="H25" i="2"/>
  <c r="H29" i="2"/>
  <c r="H33" i="2"/>
  <c r="H37" i="2"/>
  <c r="H41" i="2"/>
  <c r="H45" i="2"/>
  <c r="H49" i="2"/>
  <c r="H53" i="2"/>
  <c r="H57" i="2"/>
  <c r="H61" i="2"/>
  <c r="H65" i="2"/>
  <c r="H69" i="2"/>
  <c r="H73" i="2"/>
  <c r="H77" i="2"/>
  <c r="H81" i="2"/>
  <c r="H85" i="2"/>
  <c r="H89" i="2"/>
  <c r="H93" i="2"/>
  <c r="H97" i="2"/>
  <c r="H101" i="2"/>
  <c r="H105" i="2"/>
  <c r="H109" i="2"/>
  <c r="H113" i="2"/>
  <c r="H117" i="2"/>
  <c r="H121" i="2"/>
  <c r="H125" i="2"/>
  <c r="H129" i="2"/>
  <c r="H133" i="2"/>
  <c r="H137" i="2"/>
  <c r="H145" i="2"/>
  <c r="H149" i="2"/>
  <c r="H157" i="2"/>
  <c r="H161" i="2"/>
  <c r="H169" i="2"/>
  <c r="H181" i="2"/>
  <c r="H189" i="2"/>
  <c r="H201" i="2"/>
  <c r="H209" i="2"/>
  <c r="H4" i="2"/>
  <c r="H8" i="2"/>
  <c r="H12" i="2"/>
  <c r="H16" i="2"/>
  <c r="H20" i="2"/>
  <c r="H24" i="2"/>
  <c r="H28" i="2"/>
  <c r="H32" i="2"/>
  <c r="H36" i="2"/>
  <c r="H40" i="2"/>
  <c r="H44" i="2"/>
  <c r="H48" i="2"/>
  <c r="H52" i="2"/>
  <c r="H56" i="2"/>
  <c r="H60" i="2"/>
  <c r="H64" i="2"/>
  <c r="H68" i="2"/>
  <c r="H72" i="2"/>
  <c r="H76" i="2"/>
  <c r="H80" i="2"/>
  <c r="H84" i="2"/>
  <c r="H88" i="2"/>
  <c r="H92" i="2"/>
  <c r="H96" i="2"/>
  <c r="H100" i="2"/>
  <c r="H104" i="2"/>
  <c r="H108" i="2"/>
  <c r="H112" i="2"/>
  <c r="H116" i="2"/>
  <c r="H120" i="2"/>
  <c r="H124" i="2"/>
  <c r="H128" i="2"/>
  <c r="H132" i="2"/>
  <c r="H136" i="2"/>
  <c r="H140" i="2"/>
  <c r="H144" i="2"/>
  <c r="H148" i="2"/>
  <c r="H152" i="2"/>
  <c r="H156" i="2"/>
  <c r="H160" i="2"/>
  <c r="H164" i="2"/>
  <c r="H168" i="2"/>
  <c r="H172" i="2"/>
  <c r="H176" i="2"/>
  <c r="H180" i="2"/>
  <c r="H184" i="2"/>
  <c r="H188" i="2"/>
  <c r="H192" i="2"/>
  <c r="H196" i="2"/>
  <c r="H200" i="2"/>
  <c r="H204" i="2"/>
  <c r="H208" i="2"/>
  <c r="H212" i="2"/>
  <c r="H167" i="2"/>
  <c r="H171" i="2"/>
  <c r="H179" i="2"/>
  <c r="H183" i="2"/>
  <c r="H191" i="2"/>
  <c r="H199" i="2"/>
  <c r="H207" i="2"/>
  <c r="H211" i="2"/>
  <c r="H7" i="2"/>
  <c r="H11" i="2"/>
  <c r="H15" i="2"/>
  <c r="H19" i="2"/>
  <c r="H23" i="2"/>
  <c r="H27" i="2"/>
  <c r="H31" i="2"/>
  <c r="H35" i="2"/>
  <c r="H39" i="2"/>
  <c r="H43" i="2"/>
  <c r="H47" i="2"/>
  <c r="H51" i="2"/>
  <c r="H55" i="2"/>
  <c r="H59" i="2"/>
  <c r="H63" i="2"/>
  <c r="H67" i="2"/>
  <c r="H71" i="2"/>
  <c r="H75" i="2"/>
  <c r="H79" i="2"/>
  <c r="H83" i="2"/>
  <c r="H87" i="2"/>
  <c r="H91" i="2"/>
  <c r="H95" i="2"/>
  <c r="H99" i="2"/>
  <c r="H103" i="2"/>
  <c r="H107" i="2"/>
  <c r="H111" i="2"/>
  <c r="H115" i="2"/>
  <c r="H119" i="2"/>
  <c r="H123" i="2"/>
  <c r="H127" i="2"/>
  <c r="H131" i="2"/>
  <c r="H135" i="2"/>
  <c r="H139" i="2"/>
  <c r="H143" i="2"/>
  <c r="H147" i="2"/>
  <c r="H151" i="2"/>
  <c r="H155" i="2"/>
  <c r="H159" i="2"/>
  <c r="H163" i="2"/>
  <c r="H175" i="2"/>
  <c r="H187" i="2"/>
  <c r="H195" i="2"/>
  <c r="H203" i="2"/>
  <c r="H6" i="2"/>
  <c r="H10" i="2"/>
  <c r="H14" i="2"/>
  <c r="H18" i="2"/>
  <c r="H22" i="2"/>
  <c r="H26" i="2"/>
  <c r="H30" i="2"/>
  <c r="H34" i="2"/>
  <c r="H38" i="2"/>
  <c r="H42" i="2"/>
  <c r="H46" i="2"/>
  <c r="H50" i="2"/>
  <c r="H54" i="2"/>
  <c r="H58" i="2"/>
  <c r="H62" i="2"/>
  <c r="H66" i="2"/>
  <c r="H70" i="2"/>
  <c r="H74" i="2"/>
  <c r="H78" i="2"/>
  <c r="H82" i="2"/>
  <c r="H86" i="2"/>
  <c r="H90" i="2"/>
  <c r="H94" i="2"/>
  <c r="H98" i="2"/>
  <c r="H102" i="2"/>
  <c r="H106" i="2"/>
  <c r="H110" i="2"/>
  <c r="H114" i="2"/>
  <c r="H118" i="2"/>
  <c r="H122" i="2"/>
  <c r="H126" i="2"/>
  <c r="H130" i="2"/>
  <c r="H134" i="2"/>
  <c r="H138" i="2"/>
  <c r="H142" i="2"/>
  <c r="H146" i="2"/>
  <c r="H150" i="2"/>
  <c r="H154" i="2"/>
  <c r="H158" i="2"/>
  <c r="H162" i="2"/>
  <c r="H166" i="2"/>
  <c r="H170" i="2"/>
  <c r="H174" i="2"/>
  <c r="H178" i="2"/>
  <c r="H182" i="2"/>
  <c r="H186" i="2"/>
  <c r="H190" i="2"/>
  <c r="H194" i="2"/>
  <c r="H198" i="2"/>
  <c r="H202" i="2"/>
  <c r="H206" i="2"/>
  <c r="H210" i="2"/>
  <c r="H214" i="2"/>
  <c r="H141" i="2"/>
  <c r="H153" i="2"/>
  <c r="H165" i="2"/>
  <c r="H173" i="2"/>
  <c r="H177" i="2"/>
  <c r="H185" i="2"/>
  <c r="H193" i="2"/>
  <c r="H197" i="2"/>
  <c r="H205" i="2"/>
  <c r="H213" i="2"/>
  <c r="K4" i="2"/>
  <c r="AJ6" i="4" l="1"/>
  <c r="AY6" i="4" s="1"/>
  <c r="AM7" i="4"/>
  <c r="AA9" i="8"/>
  <c r="AP9" i="8" s="1"/>
  <c r="AW5" i="8"/>
  <c r="X10" i="8"/>
  <c r="AF8" i="8"/>
  <c r="AB7" i="8"/>
  <c r="AQ6" i="8"/>
  <c r="Y8" i="8"/>
  <c r="AN7" i="8"/>
  <c r="W8" i="8"/>
  <c r="AL7" i="8"/>
  <c r="AD7" i="8"/>
  <c r="AS6" i="8"/>
  <c r="Z11" i="8"/>
  <c r="AE10" i="8"/>
  <c r="S11" i="8"/>
  <c r="AC7" i="8"/>
  <c r="AR6" i="8"/>
  <c r="R11" i="8"/>
  <c r="V11" i="8"/>
  <c r="T9" i="8"/>
  <c r="AI8" i="8"/>
  <c r="AG7" i="4"/>
  <c r="AI7" i="4"/>
  <c r="N4" i="2"/>
  <c r="M4" i="2"/>
  <c r="L4" i="2"/>
  <c r="O3" i="2"/>
  <c r="AN7" i="4"/>
  <c r="AP7" i="4"/>
  <c r="AF7" i="4"/>
  <c r="AU7" i="4" s="1"/>
  <c r="AJ7" i="4"/>
  <c r="AK7" i="4"/>
  <c r="AL7" i="4"/>
  <c r="AE7" i="4"/>
  <c r="AT7" i="4" s="1"/>
  <c r="AO7" i="4"/>
  <c r="AQ7" i="4"/>
  <c r="AT8" i="8"/>
  <c r="AO8" i="8"/>
  <c r="AM8" i="8"/>
  <c r="AH8" i="8"/>
  <c r="AG8" i="8"/>
  <c r="AJ8" i="8"/>
  <c r="AK8" i="8"/>
  <c r="N12" i="8"/>
  <c r="O12" i="8"/>
  <c r="P12" i="8"/>
  <c r="U12" i="8" s="1"/>
  <c r="Q12" i="8"/>
  <c r="M12" i="8"/>
  <c r="H13" i="8"/>
  <c r="BD6" i="4"/>
  <c r="BA6" i="4"/>
  <c r="AZ6" i="4"/>
  <c r="BF6" i="4"/>
  <c r="BE6" i="4"/>
  <c r="BB6" i="4"/>
  <c r="AV6" i="4"/>
  <c r="BG6" i="4"/>
  <c r="AW6" i="4"/>
  <c r="AX6" i="4"/>
  <c r="BC6" i="4"/>
  <c r="R8" i="4"/>
  <c r="AH8" i="4" s="1"/>
  <c r="W8" i="4"/>
  <c r="AB8" i="4"/>
  <c r="AR8" i="4" s="1"/>
  <c r="T8" i="4"/>
  <c r="Y8" i="4"/>
  <c r="O8" i="4"/>
  <c r="X8" i="4"/>
  <c r="S8" i="4"/>
  <c r="U8" i="4"/>
  <c r="Z8" i="4"/>
  <c r="P8" i="4"/>
  <c r="L9" i="4"/>
  <c r="K9" i="4"/>
  <c r="J9" i="4"/>
  <c r="I9" i="4"/>
  <c r="M9" i="4"/>
  <c r="V8" i="4"/>
  <c r="AA8" i="4"/>
  <c r="Q8" i="4"/>
  <c r="D29" i="2"/>
  <c r="H10" i="4"/>
  <c r="AC10" i="4" s="1"/>
  <c r="K5" i="2"/>
  <c r="P3" i="2"/>
  <c r="Q3" i="2"/>
  <c r="AG8" i="4" l="1"/>
  <c r="AM8" i="4"/>
  <c r="AA10" i="8"/>
  <c r="AP10" i="8" s="1"/>
  <c r="AI8" i="4"/>
  <c r="AF9" i="8"/>
  <c r="AU8" i="8"/>
  <c r="T10" i="8"/>
  <c r="AI9" i="8"/>
  <c r="AC8" i="8"/>
  <c r="AR7" i="8"/>
  <c r="AW6" i="8"/>
  <c r="V12" i="8"/>
  <c r="S12" i="8"/>
  <c r="Z12" i="8"/>
  <c r="W9" i="8"/>
  <c r="AL8" i="8"/>
  <c r="AB8" i="8"/>
  <c r="AQ7" i="8"/>
  <c r="R12" i="8"/>
  <c r="X11" i="8"/>
  <c r="AA11" i="8"/>
  <c r="AP11" i="8" s="1"/>
  <c r="AE11" i="8"/>
  <c r="AE12" i="8" s="1"/>
  <c r="AD8" i="8"/>
  <c r="AS7" i="8"/>
  <c r="Y9" i="8"/>
  <c r="AN8" i="8"/>
  <c r="N5" i="2"/>
  <c r="L5" i="2"/>
  <c r="M5" i="2"/>
  <c r="AE8" i="4"/>
  <c r="AT8" i="4" s="1"/>
  <c r="AF8" i="4"/>
  <c r="AU8" i="4" s="1"/>
  <c r="AL8" i="4"/>
  <c r="AP8" i="4"/>
  <c r="AQ8" i="4"/>
  <c r="AK8" i="4"/>
  <c r="AN8" i="4"/>
  <c r="AO8" i="4"/>
  <c r="AJ8" i="4"/>
  <c r="AT9" i="8"/>
  <c r="AO9" i="8"/>
  <c r="AM9" i="8"/>
  <c r="AJ9" i="8"/>
  <c r="AH9" i="8"/>
  <c r="AK9" i="8"/>
  <c r="AG9" i="8"/>
  <c r="M13" i="8"/>
  <c r="N13" i="8"/>
  <c r="O13" i="8"/>
  <c r="P13" i="8"/>
  <c r="U13" i="8" s="1"/>
  <c r="Q13" i="8"/>
  <c r="H14" i="8"/>
  <c r="BD7" i="4"/>
  <c r="BA7" i="4"/>
  <c r="AZ7" i="4"/>
  <c r="BF7" i="4"/>
  <c r="BE7" i="4"/>
  <c r="AY7" i="4"/>
  <c r="AX7" i="4"/>
  <c r="BG7" i="4"/>
  <c r="BB7" i="4"/>
  <c r="AV7" i="4"/>
  <c r="BC7" i="4"/>
  <c r="AW7" i="4"/>
  <c r="K10" i="4"/>
  <c r="I10" i="4"/>
  <c r="L10" i="4"/>
  <c r="J10" i="4"/>
  <c r="M10" i="4"/>
  <c r="S9" i="4"/>
  <c r="X9" i="4"/>
  <c r="Y9" i="4"/>
  <c r="T9" i="4"/>
  <c r="O9" i="4"/>
  <c r="Z9" i="4"/>
  <c r="P9" i="4"/>
  <c r="U9" i="4"/>
  <c r="W9" i="4"/>
  <c r="AB9" i="4"/>
  <c r="AR9" i="4" s="1"/>
  <c r="R9" i="4"/>
  <c r="AH9" i="4" s="1"/>
  <c r="V9" i="4"/>
  <c r="AA9" i="4"/>
  <c r="Q9" i="4"/>
  <c r="H11" i="4"/>
  <c r="AC11" i="4" s="1"/>
  <c r="S3" i="2"/>
  <c r="F13" i="2" s="1"/>
  <c r="D31" i="2"/>
  <c r="D33" i="2"/>
  <c r="Q4" i="2"/>
  <c r="P4" i="2"/>
  <c r="O4" i="2"/>
  <c r="K6" i="2"/>
  <c r="AG9" i="4" l="1"/>
  <c r="AM9" i="4"/>
  <c r="AI9" i="4"/>
  <c r="X12" i="8"/>
  <c r="AA12" i="8"/>
  <c r="AP12" i="8" s="1"/>
  <c r="AU9" i="8"/>
  <c r="AF10" i="8"/>
  <c r="AU10" i="8" s="1"/>
  <c r="V13" i="8"/>
  <c r="AC9" i="8"/>
  <c r="AR8" i="8"/>
  <c r="AD9" i="8"/>
  <c r="AS8" i="8"/>
  <c r="R13" i="8"/>
  <c r="W10" i="8"/>
  <c r="AL9" i="8"/>
  <c r="AW7" i="8"/>
  <c r="Z13" i="8"/>
  <c r="AE13" i="8" s="1"/>
  <c r="T11" i="8"/>
  <c r="AI10" i="8"/>
  <c r="Y10" i="8"/>
  <c r="AN9" i="8"/>
  <c r="AB9" i="8"/>
  <c r="AQ8" i="8"/>
  <c r="S13" i="8"/>
  <c r="N6" i="2"/>
  <c r="M6" i="2"/>
  <c r="L6" i="2"/>
  <c r="AN9" i="4"/>
  <c r="AL9" i="4"/>
  <c r="AK9" i="4"/>
  <c r="AF9" i="4"/>
  <c r="AU9" i="4" s="1"/>
  <c r="AJ9" i="4"/>
  <c r="AQ9" i="4"/>
  <c r="AE9" i="4"/>
  <c r="AT9" i="4" s="1"/>
  <c r="AO9" i="4"/>
  <c r="AP9" i="4"/>
  <c r="AT10" i="8"/>
  <c r="AM10" i="8"/>
  <c r="AO10" i="8"/>
  <c r="AK10" i="8"/>
  <c r="AH10" i="8"/>
  <c r="AG10" i="8"/>
  <c r="AJ10" i="8"/>
  <c r="M14" i="8"/>
  <c r="N14" i="8"/>
  <c r="O14" i="8"/>
  <c r="P14" i="8"/>
  <c r="U14" i="8" s="1"/>
  <c r="Q14" i="8"/>
  <c r="H15" i="8"/>
  <c r="BD8" i="4"/>
  <c r="BF8" i="4"/>
  <c r="BA8" i="4"/>
  <c r="AZ8" i="4"/>
  <c r="AY8" i="4"/>
  <c r="BE8" i="4"/>
  <c r="AW8" i="4"/>
  <c r="BB8" i="4"/>
  <c r="AX8" i="4"/>
  <c r="BC8" i="4"/>
  <c r="AV8" i="4"/>
  <c r="BG8" i="4"/>
  <c r="L11" i="4"/>
  <c r="J11" i="4"/>
  <c r="M11" i="4"/>
  <c r="K11" i="4"/>
  <c r="I11" i="4"/>
  <c r="Y10" i="4"/>
  <c r="T10" i="4"/>
  <c r="O10" i="4"/>
  <c r="AA10" i="4"/>
  <c r="V10" i="4"/>
  <c r="Q10" i="4"/>
  <c r="S10" i="4"/>
  <c r="AI10" i="4" s="1"/>
  <c r="X10" i="4"/>
  <c r="W10" i="4"/>
  <c r="R10" i="4"/>
  <c r="AH10" i="4" s="1"/>
  <c r="AB10" i="4"/>
  <c r="AR10" i="4" s="1"/>
  <c r="P10" i="4"/>
  <c r="U10" i="4"/>
  <c r="Z10" i="4"/>
  <c r="H12" i="4"/>
  <c r="AC12" i="4" s="1"/>
  <c r="S4" i="2"/>
  <c r="F14" i="2" s="1"/>
  <c r="Q5" i="2"/>
  <c r="P5" i="2"/>
  <c r="O5" i="2"/>
  <c r="K7" i="2"/>
  <c r="N7" i="2" l="1"/>
  <c r="N8" i="2" s="1"/>
  <c r="AG10" i="4"/>
  <c r="AM10" i="4"/>
  <c r="AA13" i="8"/>
  <c r="AP13" i="8" s="1"/>
  <c r="S14" i="8"/>
  <c r="AF11" i="8"/>
  <c r="AF12" i="8" s="1"/>
  <c r="AF13" i="8" s="1"/>
  <c r="AW8" i="8"/>
  <c r="Y11" i="8"/>
  <c r="AN10" i="8"/>
  <c r="AB10" i="8"/>
  <c r="AQ9" i="8"/>
  <c r="R14" i="8"/>
  <c r="AC10" i="8"/>
  <c r="AR9" i="8"/>
  <c r="T12" i="8"/>
  <c r="AI11" i="8"/>
  <c r="V14" i="8"/>
  <c r="AD10" i="8"/>
  <c r="AS9" i="8"/>
  <c r="X13" i="8"/>
  <c r="Z14" i="8"/>
  <c r="AE14" i="8" s="1"/>
  <c r="W11" i="8"/>
  <c r="AL10" i="8"/>
  <c r="L7" i="2"/>
  <c r="L8" i="2" s="1"/>
  <c r="M7" i="2"/>
  <c r="M8" i="2" s="1"/>
  <c r="AE10" i="4"/>
  <c r="AK10" i="4"/>
  <c r="AQ10" i="4"/>
  <c r="AL10" i="4"/>
  <c r="AP10" i="4"/>
  <c r="AJ10" i="4"/>
  <c r="AN10" i="4"/>
  <c r="AO10" i="4"/>
  <c r="AF10" i="4"/>
  <c r="AU10" i="4" s="1"/>
  <c r="AT11" i="8"/>
  <c r="AO11" i="8"/>
  <c r="AM11" i="8"/>
  <c r="AG11" i="8"/>
  <c r="AH11" i="8"/>
  <c r="AK11" i="8"/>
  <c r="AJ11" i="8"/>
  <c r="M15" i="8"/>
  <c r="N15" i="8"/>
  <c r="O15" i="8"/>
  <c r="P15" i="8"/>
  <c r="U15" i="8" s="1"/>
  <c r="Q15" i="8"/>
  <c r="V15" i="8" s="1"/>
  <c r="H16" i="8"/>
  <c r="BD9" i="4"/>
  <c r="BF9" i="4"/>
  <c r="BA9" i="4"/>
  <c r="AZ9" i="4"/>
  <c r="AY9" i="4"/>
  <c r="BE9" i="4"/>
  <c r="BG9" i="4"/>
  <c r="BC9" i="4"/>
  <c r="AX9" i="4"/>
  <c r="AW9" i="4"/>
  <c r="AV9" i="4"/>
  <c r="BB9" i="4"/>
  <c r="U11" i="4"/>
  <c r="Z11" i="4"/>
  <c r="P11" i="4"/>
  <c r="AB11" i="4"/>
  <c r="AR11" i="4" s="1"/>
  <c r="R11" i="4"/>
  <c r="AH11" i="4" s="1"/>
  <c r="W11" i="4"/>
  <c r="AM11" i="4" s="1"/>
  <c r="Y11" i="4"/>
  <c r="O11" i="4"/>
  <c r="T11" i="4"/>
  <c r="J12" i="4"/>
  <c r="L12" i="4"/>
  <c r="K12" i="4"/>
  <c r="I12" i="4"/>
  <c r="M12" i="4"/>
  <c r="X11" i="4"/>
  <c r="S11" i="4"/>
  <c r="AI11" i="4" s="1"/>
  <c r="V11" i="4"/>
  <c r="AA11" i="4"/>
  <c r="Q11" i="4"/>
  <c r="AG11" i="4" s="1"/>
  <c r="Q6" i="2"/>
  <c r="S5" i="2"/>
  <c r="F15" i="2" s="1"/>
  <c r="P6" i="2"/>
  <c r="O6" i="2"/>
  <c r="AU11" i="8" l="1"/>
  <c r="AA14" i="8"/>
  <c r="AF14" i="8" s="1"/>
  <c r="S15" i="8"/>
  <c r="X14" i="8"/>
  <c r="R15" i="8"/>
  <c r="AW9" i="8"/>
  <c r="AC11" i="8"/>
  <c r="AR10" i="8"/>
  <c r="W12" i="8"/>
  <c r="AL11" i="8"/>
  <c r="AD11" i="8"/>
  <c r="AS10" i="8"/>
  <c r="T13" i="8"/>
  <c r="AI12" i="8"/>
  <c r="Y12" i="8"/>
  <c r="AN11" i="8"/>
  <c r="AB11" i="8"/>
  <c r="AQ10" i="8"/>
  <c r="Z15" i="8"/>
  <c r="AA15" i="8"/>
  <c r="AE11" i="4"/>
  <c r="AT11" i="4" s="1"/>
  <c r="AL11" i="4"/>
  <c r="AT10" i="4"/>
  <c r="AN11" i="4"/>
  <c r="AQ11" i="4"/>
  <c r="AP11" i="4"/>
  <c r="AO11" i="4"/>
  <c r="AJ11" i="4"/>
  <c r="AK11" i="4"/>
  <c r="AF11" i="4"/>
  <c r="AU11" i="4" s="1"/>
  <c r="AU12" i="8"/>
  <c r="AT12" i="8"/>
  <c r="AM12" i="8"/>
  <c r="AO12" i="8"/>
  <c r="AK12" i="8"/>
  <c r="AJ12" i="8"/>
  <c r="AG12" i="8"/>
  <c r="AH12" i="8"/>
  <c r="M16" i="8"/>
  <c r="N16" i="8"/>
  <c r="O16" i="8"/>
  <c r="P16" i="8"/>
  <c r="U16" i="8" s="1"/>
  <c r="Q16" i="8"/>
  <c r="V16" i="8" s="1"/>
  <c r="H17" i="8"/>
  <c r="BD10" i="4"/>
  <c r="BF10" i="4"/>
  <c r="BA10" i="4"/>
  <c r="AZ10" i="4"/>
  <c r="AY10" i="4"/>
  <c r="BE10" i="4"/>
  <c r="AX10" i="4"/>
  <c r="BG10" i="4"/>
  <c r="AW10" i="4"/>
  <c r="BC10" i="4"/>
  <c r="BB10" i="4"/>
  <c r="AV10" i="4"/>
  <c r="Q7" i="2"/>
  <c r="U12" i="4"/>
  <c r="Z12" i="4"/>
  <c r="P12" i="4"/>
  <c r="V12" i="4"/>
  <c r="AA12" i="4"/>
  <c r="Q12" i="4"/>
  <c r="AG12" i="4" s="1"/>
  <c r="R12" i="4"/>
  <c r="AH12" i="4" s="1"/>
  <c r="W12" i="4"/>
  <c r="AM12" i="4" s="1"/>
  <c r="AB12" i="4"/>
  <c r="AR12" i="4" s="1"/>
  <c r="O12" i="4"/>
  <c r="T12" i="4"/>
  <c r="Y12" i="4"/>
  <c r="X12" i="4"/>
  <c r="S12" i="4"/>
  <c r="AI12" i="4" s="1"/>
  <c r="P7" i="2"/>
  <c r="S6" i="2"/>
  <c r="F16" i="2" s="1"/>
  <c r="O7" i="2"/>
  <c r="K9" i="2"/>
  <c r="N9" i="2" s="1"/>
  <c r="S16" i="8" l="1"/>
  <c r="X15" i="8"/>
  <c r="X16" i="8" s="1"/>
  <c r="AE12" i="4"/>
  <c r="AT12" i="4" s="1"/>
  <c r="AP14" i="8"/>
  <c r="R16" i="8"/>
  <c r="Y13" i="8"/>
  <c r="AN12" i="8"/>
  <c r="AD12" i="8"/>
  <c r="AS11" i="8"/>
  <c r="AC12" i="8"/>
  <c r="AR11" i="8"/>
  <c r="AW10" i="8"/>
  <c r="AB12" i="8"/>
  <c r="AQ11" i="8"/>
  <c r="T14" i="8"/>
  <c r="AI13" i="8"/>
  <c r="W13" i="8"/>
  <c r="AL12" i="8"/>
  <c r="AL12" i="4"/>
  <c r="L9" i="2"/>
  <c r="M9" i="2"/>
  <c r="AA16" i="8"/>
  <c r="AP16" i="8" s="1"/>
  <c r="AF15" i="8"/>
  <c r="AP15" i="8"/>
  <c r="Z16" i="8"/>
  <c r="AE15" i="8"/>
  <c r="AF12" i="4"/>
  <c r="AU12" i="4" s="1"/>
  <c r="AP12" i="4"/>
  <c r="AK12" i="4"/>
  <c r="AQ12" i="4"/>
  <c r="AJ12" i="4"/>
  <c r="AN12" i="4"/>
  <c r="BC12" i="4" s="1"/>
  <c r="AO12" i="4"/>
  <c r="AU13" i="8"/>
  <c r="AT13" i="8"/>
  <c r="AO13" i="8"/>
  <c r="AM13" i="8"/>
  <c r="AJ13" i="8"/>
  <c r="AH13" i="8"/>
  <c r="AG13" i="8"/>
  <c r="AK13" i="8"/>
  <c r="M17" i="8"/>
  <c r="N17" i="8"/>
  <c r="S17" i="8" s="1"/>
  <c r="O17" i="8"/>
  <c r="P17" i="8"/>
  <c r="U17" i="8" s="1"/>
  <c r="Q17" i="8"/>
  <c r="V17" i="8" s="1"/>
  <c r="H18" i="8"/>
  <c r="Q8" i="2"/>
  <c r="BD11" i="4"/>
  <c r="BF11" i="4"/>
  <c r="BA11" i="4"/>
  <c r="AZ11" i="4"/>
  <c r="AY11" i="4"/>
  <c r="BE11" i="4"/>
  <c r="BB12" i="4"/>
  <c r="BB11" i="4"/>
  <c r="BC11" i="4"/>
  <c r="AX12" i="4"/>
  <c r="AX11" i="4"/>
  <c r="AV12" i="4"/>
  <c r="AV11" i="4"/>
  <c r="AW12" i="4"/>
  <c r="AW11" i="4"/>
  <c r="BG11" i="4"/>
  <c r="BG12" i="4"/>
  <c r="S7" i="2"/>
  <c r="F17" i="2" s="1"/>
  <c r="P8" i="2"/>
  <c r="O8" i="2"/>
  <c r="K10" i="2"/>
  <c r="N10" i="2" s="1"/>
  <c r="R17" i="8" l="1"/>
  <c r="AE16" i="8"/>
  <c r="AW11" i="8"/>
  <c r="AD13" i="8"/>
  <c r="AS12" i="8"/>
  <c r="AF16" i="8"/>
  <c r="AI14" i="8"/>
  <c r="T15" i="8"/>
  <c r="AC13" i="8"/>
  <c r="AR12" i="8"/>
  <c r="Y14" i="8"/>
  <c r="AN13" i="8"/>
  <c r="W14" i="8"/>
  <c r="AL13" i="8"/>
  <c r="AB13" i="8"/>
  <c r="AQ12" i="8"/>
  <c r="M10" i="2"/>
  <c r="L10" i="2"/>
  <c r="Z17" i="8"/>
  <c r="X17" i="8"/>
  <c r="AA17" i="8"/>
  <c r="AP17" i="8" s="1"/>
  <c r="AU14" i="8"/>
  <c r="AT14" i="8"/>
  <c r="AM14" i="8"/>
  <c r="AO14" i="8"/>
  <c r="AJ14" i="8"/>
  <c r="AG14" i="8"/>
  <c r="AK14" i="8"/>
  <c r="AH14" i="8"/>
  <c r="M18" i="8"/>
  <c r="N18" i="8"/>
  <c r="S18" i="8" s="1"/>
  <c r="O18" i="8"/>
  <c r="P18" i="8"/>
  <c r="U18" i="8" s="1"/>
  <c r="Q18" i="8"/>
  <c r="V18" i="8" s="1"/>
  <c r="H19" i="8"/>
  <c r="Q9" i="2"/>
  <c r="BA12" i="4"/>
  <c r="AY12" i="4"/>
  <c r="AZ12" i="4"/>
  <c r="S8" i="2"/>
  <c r="F18" i="2" s="1"/>
  <c r="P9" i="2"/>
  <c r="O9" i="2"/>
  <c r="K11" i="2"/>
  <c r="N11" i="2" s="1"/>
  <c r="R18" i="8" l="1"/>
  <c r="W15" i="8"/>
  <c r="AL14" i="8"/>
  <c r="AC14" i="8"/>
  <c r="AR13" i="8"/>
  <c r="AW12" i="8"/>
  <c r="AI15" i="8"/>
  <c r="T16" i="8"/>
  <c r="AD14" i="8"/>
  <c r="AS13" i="8"/>
  <c r="AB14" i="8"/>
  <c r="AQ13" i="8"/>
  <c r="AN14" i="8"/>
  <c r="Y15" i="8"/>
  <c r="L11" i="2"/>
  <c r="M11" i="2"/>
  <c r="X18" i="8"/>
  <c r="Z18" i="8"/>
  <c r="AA18" i="8"/>
  <c r="AE17" i="8"/>
  <c r="AF17" i="8"/>
  <c r="AU15" i="8"/>
  <c r="AT15" i="8"/>
  <c r="AO15" i="8"/>
  <c r="AM15" i="8"/>
  <c r="AH15" i="8"/>
  <c r="AJ15" i="8"/>
  <c r="AG15" i="8"/>
  <c r="AK15" i="8"/>
  <c r="M19" i="8"/>
  <c r="R19" i="8" s="1"/>
  <c r="N19" i="8"/>
  <c r="S19" i="8" s="1"/>
  <c r="O19" i="8"/>
  <c r="Q19" i="8"/>
  <c r="V19" i="8" s="1"/>
  <c r="P19" i="8"/>
  <c r="U19" i="8" s="1"/>
  <c r="H20" i="8"/>
  <c r="Q10" i="2"/>
  <c r="BD12" i="4"/>
  <c r="BF12" i="4"/>
  <c r="BE12" i="4"/>
  <c r="S9" i="2"/>
  <c r="F19" i="2" s="1"/>
  <c r="P10" i="2"/>
  <c r="O10" i="2"/>
  <c r="K12" i="2"/>
  <c r="N12" i="2" s="1"/>
  <c r="AE18" i="8" l="1"/>
  <c r="AS14" i="8"/>
  <c r="AD15" i="8"/>
  <c r="AA19" i="8"/>
  <c r="AP19" i="8" s="1"/>
  <c r="AW13" i="8"/>
  <c r="AI16" i="8"/>
  <c r="T17" i="8"/>
  <c r="AC15" i="8"/>
  <c r="AR14" i="8"/>
  <c r="AN15" i="8"/>
  <c r="Y16" i="8"/>
  <c r="AQ14" i="8"/>
  <c r="AB15" i="8"/>
  <c r="W16" i="8"/>
  <c r="AL15" i="8"/>
  <c r="M12" i="2"/>
  <c r="L12" i="2"/>
  <c r="AP18" i="8"/>
  <c r="Z19" i="8"/>
  <c r="X19" i="8"/>
  <c r="AF18" i="8"/>
  <c r="AU16" i="8"/>
  <c r="AT16" i="8"/>
  <c r="AM16" i="8"/>
  <c r="AO16" i="8"/>
  <c r="AK16" i="8"/>
  <c r="AH16" i="8"/>
  <c r="AJ16" i="8"/>
  <c r="AG16" i="8"/>
  <c r="M20" i="8"/>
  <c r="R20" i="8" s="1"/>
  <c r="N20" i="8"/>
  <c r="S20" i="8" s="1"/>
  <c r="O20" i="8"/>
  <c r="P20" i="8"/>
  <c r="U20" i="8" s="1"/>
  <c r="Q20" i="8"/>
  <c r="V20" i="8" s="1"/>
  <c r="H21" i="8"/>
  <c r="Q11" i="2"/>
  <c r="S10" i="2"/>
  <c r="F20" i="2" s="1"/>
  <c r="P11" i="2"/>
  <c r="O11" i="2"/>
  <c r="K13" i="2"/>
  <c r="N13" i="2" s="1"/>
  <c r="AW14" i="8" l="1"/>
  <c r="AF19" i="8"/>
  <c r="AC16" i="8"/>
  <c r="AR15" i="8"/>
  <c r="AN16" i="8"/>
  <c r="Y17" i="8"/>
  <c r="AI17" i="8"/>
  <c r="T18" i="8"/>
  <c r="W17" i="8"/>
  <c r="AL16" i="8"/>
  <c r="AD16" i="8"/>
  <c r="AS15" i="8"/>
  <c r="AQ15" i="8"/>
  <c r="AB16" i="8"/>
  <c r="AA20" i="8"/>
  <c r="AF20" i="8" s="1"/>
  <c r="Z20" i="8"/>
  <c r="AE19" i="8"/>
  <c r="X20" i="8"/>
  <c r="L13" i="2"/>
  <c r="M13" i="2"/>
  <c r="Q12" i="2"/>
  <c r="AU17" i="8"/>
  <c r="AT17" i="8"/>
  <c r="AO17" i="8"/>
  <c r="AM17" i="8"/>
  <c r="AG17" i="8"/>
  <c r="AK17" i="8"/>
  <c r="AJ17" i="8"/>
  <c r="AH17" i="8"/>
  <c r="M21" i="8"/>
  <c r="R21" i="8" s="1"/>
  <c r="N21" i="8"/>
  <c r="S21" i="8" s="1"/>
  <c r="O21" i="8"/>
  <c r="P21" i="8"/>
  <c r="U21" i="8" s="1"/>
  <c r="Q21" i="8"/>
  <c r="V21" i="8" s="1"/>
  <c r="H22" i="8"/>
  <c r="S11" i="2"/>
  <c r="F21" i="2" s="1"/>
  <c r="P12" i="2"/>
  <c r="O12" i="2"/>
  <c r="K14" i="2"/>
  <c r="N14" i="2" s="1"/>
  <c r="AW15" i="8" l="1"/>
  <c r="AP20" i="8"/>
  <c r="W18" i="8"/>
  <c r="AL17" i="8"/>
  <c r="AI18" i="8"/>
  <c r="T19" i="8"/>
  <c r="AS16" i="8"/>
  <c r="AD17" i="8"/>
  <c r="AC17" i="8"/>
  <c r="AR16" i="8"/>
  <c r="AQ16" i="8"/>
  <c r="AB17" i="8"/>
  <c r="Y18" i="8"/>
  <c r="AN17" i="8"/>
  <c r="X21" i="8"/>
  <c r="Z21" i="8"/>
  <c r="AE20" i="8"/>
  <c r="AA21" i="8"/>
  <c r="AP21" i="8" s="1"/>
  <c r="L14" i="2"/>
  <c r="M14" i="2"/>
  <c r="Q13" i="2"/>
  <c r="AU18" i="8"/>
  <c r="AT18" i="8"/>
  <c r="AM18" i="8"/>
  <c r="AO18" i="8"/>
  <c r="AH18" i="8"/>
  <c r="AG18" i="8"/>
  <c r="AJ18" i="8"/>
  <c r="AK18" i="8"/>
  <c r="M22" i="8"/>
  <c r="R22" i="8" s="1"/>
  <c r="N22" i="8"/>
  <c r="S22" i="8" s="1"/>
  <c r="O22" i="8"/>
  <c r="P22" i="8"/>
  <c r="U22" i="8" s="1"/>
  <c r="Q22" i="8"/>
  <c r="V22" i="8" s="1"/>
  <c r="H23" i="8"/>
  <c r="S12" i="2"/>
  <c r="F22" i="2" s="1"/>
  <c r="P13" i="2"/>
  <c r="O13" i="2"/>
  <c r="K15" i="2"/>
  <c r="N15" i="2" s="1"/>
  <c r="AF21" i="8" l="1"/>
  <c r="AW16" i="8"/>
  <c r="AN18" i="8"/>
  <c r="Y19" i="8"/>
  <c r="AC18" i="8"/>
  <c r="AR17" i="8"/>
  <c r="AI19" i="8"/>
  <c r="T20" i="8"/>
  <c r="AB18" i="8"/>
  <c r="AQ18" i="8" s="1"/>
  <c r="AQ17" i="8"/>
  <c r="AD18" i="8"/>
  <c r="AS17" i="8"/>
  <c r="W19" i="8"/>
  <c r="AL18" i="8"/>
  <c r="X22" i="8"/>
  <c r="Z22" i="8"/>
  <c r="AA22" i="8"/>
  <c r="AP22" i="8" s="1"/>
  <c r="AE21" i="8"/>
  <c r="L15" i="2"/>
  <c r="M15" i="2"/>
  <c r="Q14" i="2"/>
  <c r="AU19" i="8"/>
  <c r="AT19" i="8"/>
  <c r="AO19" i="8"/>
  <c r="AM19" i="8"/>
  <c r="AG19" i="8"/>
  <c r="AK19" i="8"/>
  <c r="AH19" i="8"/>
  <c r="AJ19" i="8"/>
  <c r="M23" i="8"/>
  <c r="R23" i="8" s="1"/>
  <c r="N23" i="8"/>
  <c r="S23" i="8" s="1"/>
  <c r="O23" i="8"/>
  <c r="Q23" i="8"/>
  <c r="V23" i="8" s="1"/>
  <c r="P23" i="8"/>
  <c r="U23" i="8" s="1"/>
  <c r="H24" i="8"/>
  <c r="S13" i="2"/>
  <c r="F23" i="2" s="1"/>
  <c r="P14" i="2"/>
  <c r="O14" i="2"/>
  <c r="K16" i="2"/>
  <c r="AW17" i="8" l="1"/>
  <c r="AB19" i="8"/>
  <c r="W20" i="8"/>
  <c r="AL19" i="8"/>
  <c r="AC19" i="8"/>
  <c r="AR18" i="8"/>
  <c r="AI20" i="8"/>
  <c r="T21" i="8"/>
  <c r="AN19" i="8"/>
  <c r="Y20" i="8"/>
  <c r="AE22" i="8"/>
  <c r="AS18" i="8"/>
  <c r="AD19" i="8"/>
  <c r="L16" i="2"/>
  <c r="X23" i="8"/>
  <c r="AA23" i="8"/>
  <c r="Z23" i="8"/>
  <c r="AF22" i="8"/>
  <c r="N16" i="2"/>
  <c r="M16" i="2"/>
  <c r="Q15" i="2"/>
  <c r="AU20" i="8"/>
  <c r="AT20" i="8"/>
  <c r="AM20" i="8"/>
  <c r="AO20" i="8"/>
  <c r="AH20" i="8"/>
  <c r="AJ20" i="8"/>
  <c r="AG20" i="8"/>
  <c r="AK20" i="8"/>
  <c r="M24" i="8"/>
  <c r="R24" i="8" s="1"/>
  <c r="N24" i="8"/>
  <c r="S24" i="8" s="1"/>
  <c r="O24" i="8"/>
  <c r="P24" i="8"/>
  <c r="U24" i="8" s="1"/>
  <c r="Q24" i="8"/>
  <c r="V24" i="8" s="1"/>
  <c r="H25" i="8"/>
  <c r="S14" i="2"/>
  <c r="F24" i="2" s="1"/>
  <c r="P15" i="2"/>
  <c r="O15" i="2"/>
  <c r="K17" i="2"/>
  <c r="AW18" i="8" l="1"/>
  <c r="AA24" i="8"/>
  <c r="AD20" i="8"/>
  <c r="AS19" i="8"/>
  <c r="AC20" i="8"/>
  <c r="AR19" i="8"/>
  <c r="AI21" i="8"/>
  <c r="T22" i="8"/>
  <c r="AL20" i="8"/>
  <c r="W21" i="8"/>
  <c r="AN20" i="8"/>
  <c r="Y21" i="8"/>
  <c r="AQ19" i="8"/>
  <c r="AB20" i="8"/>
  <c r="L17" i="2"/>
  <c r="Z24" i="8"/>
  <c r="AE23" i="8"/>
  <c r="X24" i="8"/>
  <c r="AP23" i="8"/>
  <c r="AF23" i="8"/>
  <c r="AF24" i="8" s="1"/>
  <c r="N17" i="2"/>
  <c r="M17" i="2"/>
  <c r="Q16" i="2"/>
  <c r="AU21" i="8"/>
  <c r="AT21" i="8"/>
  <c r="AO21" i="8"/>
  <c r="AM21" i="8"/>
  <c r="AG21" i="8"/>
  <c r="AH21" i="8"/>
  <c r="AJ21" i="8"/>
  <c r="AK21" i="8"/>
  <c r="AP24" i="8"/>
  <c r="M25" i="8"/>
  <c r="R25" i="8" s="1"/>
  <c r="N25" i="8"/>
  <c r="S25" i="8" s="1"/>
  <c r="O25" i="8"/>
  <c r="P25" i="8"/>
  <c r="U25" i="8" s="1"/>
  <c r="Q25" i="8"/>
  <c r="V25" i="8" s="1"/>
  <c r="H26" i="8"/>
  <c r="S15" i="2"/>
  <c r="F25" i="2" s="1"/>
  <c r="P16" i="2"/>
  <c r="O16" i="2"/>
  <c r="K18" i="2"/>
  <c r="AE24" i="8" l="1"/>
  <c r="AW19" i="8"/>
  <c r="AC21" i="8"/>
  <c r="AR20" i="8"/>
  <c r="AN21" i="8"/>
  <c r="Y22" i="8"/>
  <c r="AI22" i="8"/>
  <c r="T23" i="8"/>
  <c r="AD21" i="8"/>
  <c r="AS20" i="8"/>
  <c r="AB21" i="8"/>
  <c r="AQ20" i="8"/>
  <c r="AL21" i="8"/>
  <c r="W22" i="8"/>
  <c r="L18" i="2"/>
  <c r="AA25" i="8"/>
  <c r="AF25" i="8" s="1"/>
  <c r="X25" i="8"/>
  <c r="Z25" i="8"/>
  <c r="N18" i="2"/>
  <c r="M18" i="2"/>
  <c r="Q17" i="2"/>
  <c r="AU22" i="8"/>
  <c r="AT22" i="8"/>
  <c r="AM22" i="8"/>
  <c r="AO22" i="8"/>
  <c r="AK22" i="8"/>
  <c r="AG22" i="8"/>
  <c r="AH22" i="8"/>
  <c r="AJ22" i="8"/>
  <c r="M26" i="8"/>
  <c r="R26" i="8" s="1"/>
  <c r="N26" i="8"/>
  <c r="S26" i="8" s="1"/>
  <c r="O26" i="8"/>
  <c r="P26" i="8"/>
  <c r="U26" i="8" s="1"/>
  <c r="Q26" i="8"/>
  <c r="V26" i="8" s="1"/>
  <c r="H27" i="8"/>
  <c r="S16" i="2"/>
  <c r="F26" i="2" s="1"/>
  <c r="P17" i="2"/>
  <c r="O17" i="2"/>
  <c r="K19" i="2"/>
  <c r="AW20" i="8" l="1"/>
  <c r="AP25" i="8"/>
  <c r="AS21" i="8"/>
  <c r="AD22" i="8"/>
  <c r="T24" i="8"/>
  <c r="AI23" i="8"/>
  <c r="AQ21" i="8"/>
  <c r="AB22" i="8"/>
  <c r="W23" i="8"/>
  <c r="AL22" i="8"/>
  <c r="AN22" i="8"/>
  <c r="Y23" i="8"/>
  <c r="AC22" i="8"/>
  <c r="AR21" i="8"/>
  <c r="L19" i="2"/>
  <c r="Z26" i="8"/>
  <c r="X26" i="8"/>
  <c r="AE25" i="8"/>
  <c r="AA26" i="8"/>
  <c r="N19" i="2"/>
  <c r="M19" i="2"/>
  <c r="Q18" i="2"/>
  <c r="AU23" i="8"/>
  <c r="AT23" i="8"/>
  <c r="AO23" i="8"/>
  <c r="AM23" i="8"/>
  <c r="AJ23" i="8"/>
  <c r="AH23" i="8"/>
  <c r="AK23" i="8"/>
  <c r="AG23" i="8"/>
  <c r="AP26" i="8"/>
  <c r="M27" i="8"/>
  <c r="R27" i="8" s="1"/>
  <c r="N27" i="8"/>
  <c r="S27" i="8" s="1"/>
  <c r="O27" i="8"/>
  <c r="Q27" i="8"/>
  <c r="V27" i="8" s="1"/>
  <c r="P27" i="8"/>
  <c r="U27" i="8" s="1"/>
  <c r="H28" i="8"/>
  <c r="S17" i="2"/>
  <c r="F27" i="2" s="1"/>
  <c r="P18" i="2"/>
  <c r="O18" i="2"/>
  <c r="K20" i="2"/>
  <c r="L20" i="2" l="1"/>
  <c r="AE26" i="8"/>
  <c r="AC23" i="8"/>
  <c r="AR22" i="8"/>
  <c r="W24" i="8"/>
  <c r="AL23" i="8"/>
  <c r="AI24" i="8"/>
  <c r="T25" i="8"/>
  <c r="Y24" i="8"/>
  <c r="AN23" i="8"/>
  <c r="AB23" i="8"/>
  <c r="AQ22" i="8"/>
  <c r="AD23" i="8"/>
  <c r="AS22" i="8"/>
  <c r="AW21" i="8"/>
  <c r="Z27" i="8"/>
  <c r="AA27" i="8"/>
  <c r="AP27" i="8" s="1"/>
  <c r="AF26" i="8"/>
  <c r="X27" i="8"/>
  <c r="N20" i="2"/>
  <c r="M20" i="2"/>
  <c r="Q19" i="2"/>
  <c r="AU24" i="8"/>
  <c r="AT24" i="8"/>
  <c r="AM24" i="8"/>
  <c r="AO24" i="8"/>
  <c r="AK24" i="8"/>
  <c r="AH24" i="8"/>
  <c r="AG24" i="8"/>
  <c r="AJ24" i="8"/>
  <c r="M28" i="8"/>
  <c r="R28" i="8" s="1"/>
  <c r="N28" i="8"/>
  <c r="S28" i="8" s="1"/>
  <c r="O28" i="8"/>
  <c r="P28" i="8"/>
  <c r="U28" i="8" s="1"/>
  <c r="Q28" i="8"/>
  <c r="V28" i="8" s="1"/>
  <c r="H29" i="8"/>
  <c r="S18" i="2"/>
  <c r="F28" i="2" s="1"/>
  <c r="P19" i="2"/>
  <c r="O19" i="2"/>
  <c r="K21" i="2"/>
  <c r="L21" i="2" l="1"/>
  <c r="AW22" i="8"/>
  <c r="AF27" i="8"/>
  <c r="AD24" i="8"/>
  <c r="AS23" i="8"/>
  <c r="Y25" i="8"/>
  <c r="AN24" i="8"/>
  <c r="AL24" i="8"/>
  <c r="W25" i="8"/>
  <c r="AI25" i="8"/>
  <c r="T26" i="8"/>
  <c r="AB24" i="8"/>
  <c r="AQ23" i="8"/>
  <c r="AC24" i="8"/>
  <c r="AR23" i="8"/>
  <c r="Z28" i="8"/>
  <c r="X28" i="8"/>
  <c r="AE27" i="8"/>
  <c r="AA28" i="8"/>
  <c r="AP28" i="8" s="1"/>
  <c r="N21" i="2"/>
  <c r="M21" i="2"/>
  <c r="Q20" i="2"/>
  <c r="AU25" i="8"/>
  <c r="AT25" i="8"/>
  <c r="AO25" i="8"/>
  <c r="AM25" i="8"/>
  <c r="AJ25" i="8"/>
  <c r="AH25" i="8"/>
  <c r="AG25" i="8"/>
  <c r="AK25" i="8"/>
  <c r="M29" i="8"/>
  <c r="R29" i="8" s="1"/>
  <c r="N29" i="8"/>
  <c r="S29" i="8" s="1"/>
  <c r="O29" i="8"/>
  <c r="P29" i="8"/>
  <c r="U29" i="8" s="1"/>
  <c r="Q29" i="8"/>
  <c r="V29" i="8" s="1"/>
  <c r="H30" i="8"/>
  <c r="S19" i="2"/>
  <c r="F29" i="2" s="1"/>
  <c r="P20" i="2"/>
  <c r="O20" i="2"/>
  <c r="K22" i="2"/>
  <c r="L22" i="2" l="1"/>
  <c r="AF28" i="8"/>
  <c r="AI26" i="8"/>
  <c r="T27" i="8"/>
  <c r="AE28" i="8"/>
  <c r="AC25" i="8"/>
  <c r="AR24" i="8"/>
  <c r="Y26" i="8"/>
  <c r="AN25" i="8"/>
  <c r="AW23" i="8"/>
  <c r="AL25" i="8"/>
  <c r="W26" i="8"/>
  <c r="AQ24" i="8"/>
  <c r="AB25" i="8"/>
  <c r="AQ25" i="8" s="1"/>
  <c r="AS24" i="8"/>
  <c r="AD25" i="8"/>
  <c r="X29" i="8"/>
  <c r="Z29" i="8"/>
  <c r="AA29" i="8"/>
  <c r="N22" i="2"/>
  <c r="M22" i="2"/>
  <c r="Q21" i="2"/>
  <c r="AU26" i="8"/>
  <c r="AT26" i="8"/>
  <c r="AO26" i="8"/>
  <c r="AM26" i="8"/>
  <c r="AG26" i="8"/>
  <c r="AJ26" i="8"/>
  <c r="AK26" i="8"/>
  <c r="AH26" i="8"/>
  <c r="M30" i="8"/>
  <c r="R30" i="8" s="1"/>
  <c r="N30" i="8"/>
  <c r="S30" i="8" s="1"/>
  <c r="O30" i="8"/>
  <c r="P30" i="8"/>
  <c r="U30" i="8" s="1"/>
  <c r="Q30" i="8"/>
  <c r="V30" i="8" s="1"/>
  <c r="H31" i="8"/>
  <c r="S20" i="2"/>
  <c r="F30" i="2" s="1"/>
  <c r="P21" i="2"/>
  <c r="O21" i="2"/>
  <c r="K23" i="2"/>
  <c r="L23" i="2" l="1"/>
  <c r="AW24" i="8"/>
  <c r="AE29" i="8"/>
  <c r="AC26" i="8"/>
  <c r="AR25" i="8"/>
  <c r="AS25" i="8"/>
  <c r="AD26" i="8"/>
  <c r="AB26" i="8"/>
  <c r="AL26" i="8"/>
  <c r="W27" i="8"/>
  <c r="Y27" i="8"/>
  <c r="AN26" i="8"/>
  <c r="AI27" i="8"/>
  <c r="T28" i="8"/>
  <c r="AA30" i="8"/>
  <c r="AP29" i="8"/>
  <c r="Z30" i="8"/>
  <c r="AF29" i="8"/>
  <c r="X30" i="8"/>
  <c r="N23" i="2"/>
  <c r="M23" i="2"/>
  <c r="Q22" i="2"/>
  <c r="AU27" i="8"/>
  <c r="AT27" i="8"/>
  <c r="AM27" i="8"/>
  <c r="AO27" i="8"/>
  <c r="AJ27" i="8"/>
  <c r="AH27" i="8"/>
  <c r="AK27" i="8"/>
  <c r="AG27" i="8"/>
  <c r="AP30" i="8"/>
  <c r="M31" i="8"/>
  <c r="R31" i="8" s="1"/>
  <c r="N31" i="8"/>
  <c r="S31" i="8" s="1"/>
  <c r="O31" i="8"/>
  <c r="Q31" i="8"/>
  <c r="V31" i="8" s="1"/>
  <c r="P31" i="8"/>
  <c r="U31" i="8" s="1"/>
  <c r="H32" i="8"/>
  <c r="S21" i="2"/>
  <c r="F31" i="2" s="1"/>
  <c r="P22" i="2"/>
  <c r="O22" i="2"/>
  <c r="K24" i="2"/>
  <c r="L24" i="2" s="1"/>
  <c r="AW25" i="8" l="1"/>
  <c r="Y28" i="8"/>
  <c r="AN27" i="8"/>
  <c r="AD27" i="8"/>
  <c r="AS26" i="8"/>
  <c r="AF30" i="8"/>
  <c r="T29" i="8"/>
  <c r="AI28" i="8"/>
  <c r="AL27" i="8"/>
  <c r="W28" i="8"/>
  <c r="AQ26" i="8"/>
  <c r="AB27" i="8"/>
  <c r="AC27" i="8"/>
  <c r="AR26" i="8"/>
  <c r="X31" i="8"/>
  <c r="Z31" i="8"/>
  <c r="AA31" i="8"/>
  <c r="AE30" i="8"/>
  <c r="N24" i="2"/>
  <c r="M24" i="2"/>
  <c r="Q23" i="2"/>
  <c r="AU28" i="8"/>
  <c r="AT28" i="8"/>
  <c r="AO28" i="8"/>
  <c r="AM28" i="8"/>
  <c r="AJ28" i="8"/>
  <c r="AG28" i="8"/>
  <c r="AK28" i="8"/>
  <c r="AH28" i="8"/>
  <c r="M32" i="8"/>
  <c r="R32" i="8" s="1"/>
  <c r="N32" i="8"/>
  <c r="S32" i="8" s="1"/>
  <c r="O32" i="8"/>
  <c r="P32" i="8"/>
  <c r="U32" i="8" s="1"/>
  <c r="Q32" i="8"/>
  <c r="V32" i="8" s="1"/>
  <c r="H33" i="8"/>
  <c r="P23" i="2"/>
  <c r="O23" i="2"/>
  <c r="S22" i="2"/>
  <c r="F32" i="2" s="1"/>
  <c r="K25" i="2"/>
  <c r="L25" i="2" s="1"/>
  <c r="AW26" i="8" l="1"/>
  <c r="AE31" i="8"/>
  <c r="AC28" i="8"/>
  <c r="AR27" i="8"/>
  <c r="AQ27" i="8"/>
  <c r="AB28" i="8"/>
  <c r="AD28" i="8"/>
  <c r="AS27" i="8"/>
  <c r="AI29" i="8"/>
  <c r="T30" i="8"/>
  <c r="W29" i="8"/>
  <c r="AL28" i="8"/>
  <c r="Y29" i="8"/>
  <c r="AN28" i="8"/>
  <c r="AA32" i="8"/>
  <c r="AF31" i="8"/>
  <c r="Z32" i="8"/>
  <c r="AP31" i="8"/>
  <c r="X32" i="8"/>
  <c r="N25" i="2"/>
  <c r="M25" i="2"/>
  <c r="Q24" i="2"/>
  <c r="AU29" i="8"/>
  <c r="AT29" i="8"/>
  <c r="AM29" i="8"/>
  <c r="AO29" i="8"/>
  <c r="AH29" i="8"/>
  <c r="AJ29" i="8"/>
  <c r="AK29" i="8"/>
  <c r="AG29" i="8"/>
  <c r="AP32" i="8"/>
  <c r="M33" i="8"/>
  <c r="R33" i="8" s="1"/>
  <c r="N33" i="8"/>
  <c r="S33" i="8" s="1"/>
  <c r="O33" i="8"/>
  <c r="P33" i="8"/>
  <c r="U33" i="8" s="1"/>
  <c r="Q33" i="8"/>
  <c r="V33" i="8" s="1"/>
  <c r="H34" i="8"/>
  <c r="S23" i="2"/>
  <c r="F33" i="2" s="1"/>
  <c r="P24" i="2"/>
  <c r="O24" i="2"/>
  <c r="K26" i="2"/>
  <c r="L26" i="2" s="1"/>
  <c r="AE32" i="8" l="1"/>
  <c r="AW27" i="8"/>
  <c r="T31" i="8"/>
  <c r="AI30" i="8"/>
  <c r="AB29" i="8"/>
  <c r="AQ28" i="8"/>
  <c r="Y30" i="8"/>
  <c r="AN29" i="8"/>
  <c r="W30" i="8"/>
  <c r="AL29" i="8"/>
  <c r="AD29" i="8"/>
  <c r="AS28" i="8"/>
  <c r="AC29" i="8"/>
  <c r="AR28" i="8"/>
  <c r="X33" i="8"/>
  <c r="AF32" i="8"/>
  <c r="Z33" i="8"/>
  <c r="AA33" i="8"/>
  <c r="N26" i="2"/>
  <c r="M26" i="2"/>
  <c r="Q25" i="2"/>
  <c r="AU30" i="8"/>
  <c r="AT30" i="8"/>
  <c r="AO30" i="8"/>
  <c r="AM30" i="8"/>
  <c r="AK30" i="8"/>
  <c r="AG30" i="8"/>
  <c r="AH30" i="8"/>
  <c r="AJ30" i="8"/>
  <c r="AP33" i="8"/>
  <c r="M34" i="8"/>
  <c r="R34" i="8" s="1"/>
  <c r="N34" i="8"/>
  <c r="S34" i="8" s="1"/>
  <c r="O34" i="8"/>
  <c r="P34" i="8"/>
  <c r="U34" i="8" s="1"/>
  <c r="Q34" i="8"/>
  <c r="V34" i="8" s="1"/>
  <c r="H35" i="8"/>
  <c r="S24" i="2"/>
  <c r="F34" i="2" s="1"/>
  <c r="P25" i="2"/>
  <c r="O25" i="2"/>
  <c r="K27" i="2"/>
  <c r="L27" i="2" s="1"/>
  <c r="AW28" i="8" l="1"/>
  <c r="AC30" i="8"/>
  <c r="AR29" i="8"/>
  <c r="AL30" i="8"/>
  <c r="W31" i="8"/>
  <c r="AQ29" i="8"/>
  <c r="AB30" i="8"/>
  <c r="AD30" i="8"/>
  <c r="AS29" i="8"/>
  <c r="Y31" i="8"/>
  <c r="AN30" i="8"/>
  <c r="T32" i="8"/>
  <c r="AI31" i="8"/>
  <c r="Z34" i="8"/>
  <c r="X34" i="8"/>
  <c r="AA34" i="8"/>
  <c r="AP34" i="8" s="1"/>
  <c r="AF33" i="8"/>
  <c r="AE33" i="8"/>
  <c r="N27" i="2"/>
  <c r="M27" i="2"/>
  <c r="Q26" i="2"/>
  <c r="S25" i="2"/>
  <c r="F35" i="2" s="1"/>
  <c r="AU31" i="8"/>
  <c r="AT31" i="8"/>
  <c r="AM31" i="8"/>
  <c r="AO31" i="8"/>
  <c r="AG31" i="8"/>
  <c r="AK31" i="8"/>
  <c r="AJ31" i="8"/>
  <c r="AH31" i="8"/>
  <c r="M35" i="8"/>
  <c r="R35" i="8" s="1"/>
  <c r="N35" i="8"/>
  <c r="S35" i="8" s="1"/>
  <c r="O35" i="8"/>
  <c r="Q35" i="8"/>
  <c r="V35" i="8" s="1"/>
  <c r="P35" i="8"/>
  <c r="U35" i="8" s="1"/>
  <c r="H36" i="8"/>
  <c r="P26" i="2"/>
  <c r="O26" i="2"/>
  <c r="K28" i="2"/>
  <c r="L28" i="2" s="1"/>
  <c r="AW29" i="8" l="1"/>
  <c r="AE34" i="8"/>
  <c r="AI32" i="8"/>
  <c r="T33" i="8"/>
  <c r="AS30" i="8"/>
  <c r="AD31" i="8"/>
  <c r="AF34" i="8"/>
  <c r="AB31" i="8"/>
  <c r="AQ30" i="8"/>
  <c r="Y32" i="8"/>
  <c r="AN31" i="8"/>
  <c r="AC31" i="8"/>
  <c r="AR30" i="8"/>
  <c r="AL31" i="8"/>
  <c r="W32" i="8"/>
  <c r="X35" i="8"/>
  <c r="AA35" i="8"/>
  <c r="Z35" i="8"/>
  <c r="N28" i="2"/>
  <c r="M28" i="2"/>
  <c r="Q27" i="2"/>
  <c r="AU32" i="8"/>
  <c r="AT32" i="8"/>
  <c r="AO32" i="8"/>
  <c r="AM32" i="8"/>
  <c r="AJ32" i="8"/>
  <c r="AG32" i="8"/>
  <c r="AH32" i="8"/>
  <c r="AK32" i="8"/>
  <c r="M36" i="8"/>
  <c r="R36" i="8" s="1"/>
  <c r="N36" i="8"/>
  <c r="S36" i="8" s="1"/>
  <c r="O36" i="8"/>
  <c r="P36" i="8"/>
  <c r="U36" i="8" s="1"/>
  <c r="Q36" i="8"/>
  <c r="V36" i="8" s="1"/>
  <c r="H37" i="8"/>
  <c r="S26" i="2"/>
  <c r="F36" i="2" s="1"/>
  <c r="P27" i="2"/>
  <c r="O27" i="2"/>
  <c r="K29" i="2"/>
  <c r="L29" i="2" s="1"/>
  <c r="AF35" i="8" l="1"/>
  <c r="AP35" i="8"/>
  <c r="AW30" i="8"/>
  <c r="AC32" i="8"/>
  <c r="AR31" i="8"/>
  <c r="AQ31" i="8"/>
  <c r="AB32" i="8"/>
  <c r="AQ32" i="8" s="1"/>
  <c r="AI33" i="8"/>
  <c r="T34" i="8"/>
  <c r="W33" i="8"/>
  <c r="AL32" i="8"/>
  <c r="Z36" i="8"/>
  <c r="AN32" i="8"/>
  <c r="Y33" i="8"/>
  <c r="AS31" i="8"/>
  <c r="AD32" i="8"/>
  <c r="AE35" i="8"/>
  <c r="AA36" i="8"/>
  <c r="X36" i="8"/>
  <c r="N29" i="2"/>
  <c r="M29" i="2"/>
  <c r="Q28" i="2"/>
  <c r="P28" i="2"/>
  <c r="S27" i="2"/>
  <c r="F37" i="2" s="1"/>
  <c r="AU33" i="8"/>
  <c r="AT33" i="8"/>
  <c r="AM33" i="8"/>
  <c r="AO33" i="8"/>
  <c r="AH33" i="8"/>
  <c r="AK33" i="8"/>
  <c r="AJ33" i="8"/>
  <c r="AG33" i="8"/>
  <c r="M37" i="8"/>
  <c r="R37" i="8" s="1"/>
  <c r="N37" i="8"/>
  <c r="S37" i="8" s="1"/>
  <c r="O37" i="8"/>
  <c r="P37" i="8"/>
  <c r="U37" i="8" s="1"/>
  <c r="Q37" i="8"/>
  <c r="V37" i="8" s="1"/>
  <c r="H38" i="8"/>
  <c r="O28" i="2"/>
  <c r="K30" i="2"/>
  <c r="L30" i="2" s="1"/>
  <c r="AF36" i="8" l="1"/>
  <c r="AP36" i="8"/>
  <c r="AE36" i="8"/>
  <c r="Y34" i="8"/>
  <c r="AN33" i="8"/>
  <c r="AB33" i="8"/>
  <c r="AL33" i="8"/>
  <c r="W34" i="8"/>
  <c r="AW31" i="8"/>
  <c r="T35" i="8"/>
  <c r="AI34" i="8"/>
  <c r="AS32" i="8"/>
  <c r="AD33" i="8"/>
  <c r="AC33" i="8"/>
  <c r="AR32" i="8"/>
  <c r="Z37" i="8"/>
  <c r="X37" i="8"/>
  <c r="AA37" i="8"/>
  <c r="AP37" i="8" s="1"/>
  <c r="N30" i="2"/>
  <c r="M30" i="2"/>
  <c r="Q29" i="2"/>
  <c r="S28" i="2"/>
  <c r="F38" i="2" s="1"/>
  <c r="P29" i="2"/>
  <c r="AU34" i="8"/>
  <c r="AT34" i="8"/>
  <c r="AO34" i="8"/>
  <c r="AM34" i="8"/>
  <c r="AG34" i="8"/>
  <c r="AH34" i="8"/>
  <c r="AJ34" i="8"/>
  <c r="AK34" i="8"/>
  <c r="M38" i="8"/>
  <c r="R38" i="8" s="1"/>
  <c r="N38" i="8"/>
  <c r="S38" i="8" s="1"/>
  <c r="O38" i="8"/>
  <c r="P38" i="8"/>
  <c r="U38" i="8" s="1"/>
  <c r="Q38" i="8"/>
  <c r="V38" i="8" s="1"/>
  <c r="H39" i="8"/>
  <c r="O29" i="2"/>
  <c r="Q30" i="2"/>
  <c r="K31" i="2"/>
  <c r="L31" i="2" s="1"/>
  <c r="AE37" i="8" l="1"/>
  <c r="AD34" i="8"/>
  <c r="AS33" i="8"/>
  <c r="AW32" i="8"/>
  <c r="AL34" i="8"/>
  <c r="W35" i="8"/>
  <c r="AC34" i="8"/>
  <c r="AR33" i="8"/>
  <c r="AI35" i="8"/>
  <c r="T36" i="8"/>
  <c r="AQ33" i="8"/>
  <c r="AB34" i="8"/>
  <c r="Y35" i="8"/>
  <c r="AN34" i="8"/>
  <c r="X38" i="8"/>
  <c r="AA38" i="8"/>
  <c r="AP38" i="8" s="1"/>
  <c r="Z38" i="8"/>
  <c r="AE38" i="8" s="1"/>
  <c r="AF37" i="8"/>
  <c r="N31" i="2"/>
  <c r="Q31" i="2" s="1"/>
  <c r="M31" i="2"/>
  <c r="S29" i="2"/>
  <c r="F39" i="2" s="1"/>
  <c r="P30" i="2"/>
  <c r="AU35" i="8"/>
  <c r="AT35" i="8"/>
  <c r="AM35" i="8"/>
  <c r="AO35" i="8"/>
  <c r="AG35" i="8"/>
  <c r="AK35" i="8"/>
  <c r="AJ35" i="8"/>
  <c r="AH35" i="8"/>
  <c r="M39" i="8"/>
  <c r="R39" i="8" s="1"/>
  <c r="N39" i="8"/>
  <c r="S39" i="8" s="1"/>
  <c r="O39" i="8"/>
  <c r="Q39" i="8"/>
  <c r="V39" i="8" s="1"/>
  <c r="P39" i="8"/>
  <c r="U39" i="8" s="1"/>
  <c r="H40" i="8"/>
  <c r="O30" i="2"/>
  <c r="K32" i="2"/>
  <c r="L32" i="2" s="1"/>
  <c r="AW33" i="8" l="1"/>
  <c r="AB35" i="8"/>
  <c r="AQ34" i="8"/>
  <c r="AC35" i="8"/>
  <c r="AR34" i="8"/>
  <c r="T37" i="8"/>
  <c r="AI36" i="8"/>
  <c r="W36" i="8"/>
  <c r="AL35" i="8"/>
  <c r="AS34" i="8"/>
  <c r="AD35" i="8"/>
  <c r="Y36" i="8"/>
  <c r="AN35" i="8"/>
  <c r="X39" i="8"/>
  <c r="AA39" i="8"/>
  <c r="Z39" i="8"/>
  <c r="AE39" i="8" s="1"/>
  <c r="AF38" i="8"/>
  <c r="N32" i="2"/>
  <c r="Q32" i="2" s="1"/>
  <c r="M32" i="2"/>
  <c r="P31" i="2"/>
  <c r="S30" i="2"/>
  <c r="F40" i="2" s="1"/>
  <c r="AU36" i="8"/>
  <c r="AT36" i="8"/>
  <c r="AO36" i="8"/>
  <c r="AM36" i="8"/>
  <c r="AJ36" i="8"/>
  <c r="AG36" i="8"/>
  <c r="AK36" i="8"/>
  <c r="AH36" i="8"/>
  <c r="M40" i="8"/>
  <c r="R40" i="8" s="1"/>
  <c r="N40" i="8"/>
  <c r="S40" i="8" s="1"/>
  <c r="O40" i="8"/>
  <c r="P40" i="8"/>
  <c r="U40" i="8" s="1"/>
  <c r="Q40" i="8"/>
  <c r="V40" i="8" s="1"/>
  <c r="H41" i="8"/>
  <c r="O31" i="2"/>
  <c r="K33" i="2"/>
  <c r="L33" i="2" s="1"/>
  <c r="AW34" i="8" l="1"/>
  <c r="AN36" i="8"/>
  <c r="Y37" i="8"/>
  <c r="W37" i="8"/>
  <c r="AL36" i="8"/>
  <c r="AC36" i="8"/>
  <c r="AR35" i="8"/>
  <c r="AS35" i="8"/>
  <c r="AD36" i="8"/>
  <c r="AI37" i="8"/>
  <c r="T38" i="8"/>
  <c r="AQ35" i="8"/>
  <c r="AB36" i="8"/>
  <c r="S31" i="2"/>
  <c r="F41" i="2" s="1"/>
  <c r="AA40" i="8"/>
  <c r="AF39" i="8"/>
  <c r="AP39" i="8"/>
  <c r="Z40" i="8"/>
  <c r="X40" i="8"/>
  <c r="N33" i="2"/>
  <c r="Q33" i="2" s="1"/>
  <c r="M33" i="2"/>
  <c r="P32" i="2"/>
  <c r="AU37" i="8"/>
  <c r="AT37" i="8"/>
  <c r="AM37" i="8"/>
  <c r="AO37" i="8"/>
  <c r="AJ37" i="8"/>
  <c r="AH37" i="8"/>
  <c r="AK37" i="8"/>
  <c r="AG37" i="8"/>
  <c r="AP40" i="8"/>
  <c r="M41" i="8"/>
  <c r="R41" i="8" s="1"/>
  <c r="N41" i="8"/>
  <c r="S41" i="8" s="1"/>
  <c r="O41" i="8"/>
  <c r="P41" i="8"/>
  <c r="U41" i="8" s="1"/>
  <c r="Q41" i="8"/>
  <c r="V41" i="8" s="1"/>
  <c r="H42" i="8"/>
  <c r="O32" i="2"/>
  <c r="K34" i="2"/>
  <c r="L34" i="2" s="1"/>
  <c r="AW35" i="8" l="1"/>
  <c r="AF40" i="8"/>
  <c r="AB37" i="8"/>
  <c r="AQ36" i="8"/>
  <c r="AD37" i="8"/>
  <c r="AS36" i="8"/>
  <c r="AL37" i="8"/>
  <c r="W38" i="8"/>
  <c r="AI38" i="8"/>
  <c r="T39" i="8"/>
  <c r="AN37" i="8"/>
  <c r="Y38" i="8"/>
  <c r="AC37" i="8"/>
  <c r="AR36" i="8"/>
  <c r="S32" i="2"/>
  <c r="F42" i="2" s="1"/>
  <c r="X41" i="8"/>
  <c r="Z41" i="8"/>
  <c r="AA41" i="8"/>
  <c r="AF41" i="8" s="1"/>
  <c r="AE40" i="8"/>
  <c r="N34" i="2"/>
  <c r="Q34" i="2" s="1"/>
  <c r="M34" i="2"/>
  <c r="P34" i="2" s="1"/>
  <c r="P33" i="2"/>
  <c r="AU38" i="8"/>
  <c r="AT38" i="8"/>
  <c r="AO38" i="8"/>
  <c r="AM38" i="8"/>
  <c r="AK38" i="8"/>
  <c r="AJ38" i="8"/>
  <c r="AG38" i="8"/>
  <c r="AH38" i="8"/>
  <c r="M42" i="8"/>
  <c r="R42" i="8" s="1"/>
  <c r="N42" i="8"/>
  <c r="S42" i="8" s="1"/>
  <c r="O42" i="8"/>
  <c r="P42" i="8"/>
  <c r="U42" i="8" s="1"/>
  <c r="Q42" i="8"/>
  <c r="V42" i="8" s="1"/>
  <c r="H43" i="8"/>
  <c r="O33" i="2"/>
  <c r="K35" i="2"/>
  <c r="L35" i="2" s="1"/>
  <c r="AW36" i="8" l="1"/>
  <c r="AE41" i="8"/>
  <c r="AC38" i="8"/>
  <c r="AR37" i="8"/>
  <c r="AD38" i="8"/>
  <c r="AS37" i="8"/>
  <c r="AN38" i="8"/>
  <c r="Y39" i="8"/>
  <c r="W39" i="8"/>
  <c r="AL38" i="8"/>
  <c r="AB38" i="8"/>
  <c r="AQ37" i="8"/>
  <c r="AI39" i="8"/>
  <c r="T40" i="8"/>
  <c r="AP41" i="8"/>
  <c r="AA42" i="8"/>
  <c r="AP42" i="8" s="1"/>
  <c r="X42" i="8"/>
  <c r="Z42" i="8"/>
  <c r="N35" i="2"/>
  <c r="Q35" i="2" s="1"/>
  <c r="M35" i="2"/>
  <c r="P35" i="2" s="1"/>
  <c r="S33" i="2"/>
  <c r="F43" i="2" s="1"/>
  <c r="AU39" i="8"/>
  <c r="AT39" i="8"/>
  <c r="AM39" i="8"/>
  <c r="AO39" i="8"/>
  <c r="AG39" i="8"/>
  <c r="AK39" i="8"/>
  <c r="AJ39" i="8"/>
  <c r="AH39" i="8"/>
  <c r="M43" i="8"/>
  <c r="R43" i="8" s="1"/>
  <c r="N43" i="8"/>
  <c r="S43" i="8" s="1"/>
  <c r="O43" i="8"/>
  <c r="Q43" i="8"/>
  <c r="V43" i="8" s="1"/>
  <c r="P43" i="8"/>
  <c r="U43" i="8" s="1"/>
  <c r="H44" i="8"/>
  <c r="O34" i="2"/>
  <c r="S34" i="2" s="1"/>
  <c r="K36" i="2"/>
  <c r="L36" i="2" s="1"/>
  <c r="AW37" i="8" l="1"/>
  <c r="T41" i="8"/>
  <c r="AI40" i="8"/>
  <c r="W40" i="8"/>
  <c r="AL39" i="8"/>
  <c r="AD39" i="8"/>
  <c r="AS38" i="8"/>
  <c r="AA43" i="8"/>
  <c r="AP43" i="8" s="1"/>
  <c r="Y40" i="8"/>
  <c r="AN39" i="8"/>
  <c r="AQ38" i="8"/>
  <c r="AB39" i="8"/>
  <c r="AC39" i="8"/>
  <c r="AR38" i="8"/>
  <c r="Z43" i="8"/>
  <c r="AE42" i="8"/>
  <c r="AF42" i="8"/>
  <c r="X43" i="8"/>
  <c r="N36" i="2"/>
  <c r="Q36" i="2" s="1"/>
  <c r="M36" i="2"/>
  <c r="P36" i="2" s="1"/>
  <c r="F44" i="2"/>
  <c r="AU40" i="8"/>
  <c r="AT40" i="8"/>
  <c r="AO40" i="8"/>
  <c r="AM40" i="8"/>
  <c r="AG40" i="8"/>
  <c r="AH40" i="8"/>
  <c r="AJ40" i="8"/>
  <c r="AK40" i="8"/>
  <c r="M44" i="8"/>
  <c r="R44" i="8" s="1"/>
  <c r="N44" i="8"/>
  <c r="S44" i="8" s="1"/>
  <c r="O44" i="8"/>
  <c r="P44" i="8"/>
  <c r="U44" i="8" s="1"/>
  <c r="Q44" i="8"/>
  <c r="V44" i="8" s="1"/>
  <c r="H45" i="8"/>
  <c r="O35" i="2"/>
  <c r="S35" i="2" s="1"/>
  <c r="K37" i="2"/>
  <c r="L37" i="2" s="1"/>
  <c r="AF43" i="8" l="1"/>
  <c r="AW38" i="8"/>
  <c r="AC40" i="8"/>
  <c r="AR39" i="8"/>
  <c r="Y41" i="8"/>
  <c r="AN40" i="8"/>
  <c r="AQ39" i="8"/>
  <c r="AB40" i="8"/>
  <c r="W41" i="8"/>
  <c r="AL40" i="8"/>
  <c r="AE43" i="8"/>
  <c r="AD40" i="8"/>
  <c r="AS39" i="8"/>
  <c r="AI41" i="8"/>
  <c r="T42" i="8"/>
  <c r="AA44" i="8"/>
  <c r="AP44" i="8" s="1"/>
  <c r="X44" i="8"/>
  <c r="Z44" i="8"/>
  <c r="N37" i="2"/>
  <c r="Q37" i="2" s="1"/>
  <c r="M37" i="2"/>
  <c r="P37" i="2" s="1"/>
  <c r="F45" i="2"/>
  <c r="AU41" i="8"/>
  <c r="AT41" i="8"/>
  <c r="AM41" i="8"/>
  <c r="AO41" i="8"/>
  <c r="AK41" i="8"/>
  <c r="AG41" i="8"/>
  <c r="AJ41" i="8"/>
  <c r="AH41" i="8"/>
  <c r="M45" i="8"/>
  <c r="R45" i="8" s="1"/>
  <c r="N45" i="8"/>
  <c r="S45" i="8" s="1"/>
  <c r="O45" i="8"/>
  <c r="P45" i="8"/>
  <c r="U45" i="8" s="1"/>
  <c r="Q45" i="8"/>
  <c r="V45" i="8" s="1"/>
  <c r="H46" i="8"/>
  <c r="O36" i="2"/>
  <c r="S36" i="2" s="1"/>
  <c r="K38" i="2"/>
  <c r="L38" i="2" s="1"/>
  <c r="AW39" i="8" l="1"/>
  <c r="AF44" i="8"/>
  <c r="W42" i="8"/>
  <c r="AL41" i="8"/>
  <c r="Y42" i="8"/>
  <c r="AN41" i="8"/>
  <c r="AD41" i="8"/>
  <c r="AS40" i="8"/>
  <c r="AB41" i="8"/>
  <c r="AQ41" i="8" s="1"/>
  <c r="AQ40" i="8"/>
  <c r="AI42" i="8"/>
  <c r="T43" i="8"/>
  <c r="AC41" i="8"/>
  <c r="AR40" i="8"/>
  <c r="X45" i="8"/>
  <c r="AA45" i="8"/>
  <c r="AF45" i="8" s="1"/>
  <c r="Z45" i="8"/>
  <c r="AE44" i="8"/>
  <c r="N38" i="2"/>
  <c r="Q38" i="2" s="1"/>
  <c r="M38" i="2"/>
  <c r="P38" i="2" s="1"/>
  <c r="F46" i="2"/>
  <c r="AU42" i="8"/>
  <c r="AT42" i="8"/>
  <c r="AO42" i="8"/>
  <c r="AM42" i="8"/>
  <c r="AJ42" i="8"/>
  <c r="AG42" i="8"/>
  <c r="AK42" i="8"/>
  <c r="AH42" i="8"/>
  <c r="M46" i="8"/>
  <c r="R46" i="8" s="1"/>
  <c r="N46" i="8"/>
  <c r="S46" i="8" s="1"/>
  <c r="O46" i="8"/>
  <c r="P46" i="8"/>
  <c r="U46" i="8" s="1"/>
  <c r="Q46" i="8"/>
  <c r="V46" i="8" s="1"/>
  <c r="H47" i="8"/>
  <c r="O37" i="2"/>
  <c r="S37" i="2" s="1"/>
  <c r="K39" i="2"/>
  <c r="L39" i="2" s="1"/>
  <c r="AP45" i="8" l="1"/>
  <c r="AW40" i="8"/>
  <c r="AC42" i="8"/>
  <c r="AR41" i="8"/>
  <c r="AN42" i="8"/>
  <c r="Y43" i="8"/>
  <c r="AI43" i="8"/>
  <c r="T44" i="8"/>
  <c r="AE45" i="8"/>
  <c r="AD42" i="8"/>
  <c r="AS41" i="8"/>
  <c r="AB42" i="8"/>
  <c r="AQ42" i="8" s="1"/>
  <c r="W43" i="8"/>
  <c r="AL42" i="8"/>
  <c r="Z46" i="8"/>
  <c r="X46" i="8"/>
  <c r="AA46" i="8"/>
  <c r="AP46" i="8" s="1"/>
  <c r="N39" i="2"/>
  <c r="Q39" i="2" s="1"/>
  <c r="M39" i="2"/>
  <c r="P39" i="2" s="1"/>
  <c r="F47" i="2"/>
  <c r="AU43" i="8"/>
  <c r="AT43" i="8"/>
  <c r="AM43" i="8"/>
  <c r="AO43" i="8"/>
  <c r="AK43" i="8"/>
  <c r="AJ43" i="8"/>
  <c r="AH43" i="8"/>
  <c r="AG43" i="8"/>
  <c r="M47" i="8"/>
  <c r="R47" i="8" s="1"/>
  <c r="N47" i="8"/>
  <c r="S47" i="8" s="1"/>
  <c r="O47" i="8"/>
  <c r="Q47" i="8"/>
  <c r="V47" i="8" s="1"/>
  <c r="P47" i="8"/>
  <c r="U47" i="8" s="1"/>
  <c r="H48" i="8"/>
  <c r="O38" i="2"/>
  <c r="S38" i="2" s="1"/>
  <c r="K40" i="2"/>
  <c r="L40" i="2" s="1"/>
  <c r="AW41" i="8" l="1"/>
  <c r="AE46" i="8"/>
  <c r="AI44" i="8"/>
  <c r="T45" i="8"/>
  <c r="AB43" i="8"/>
  <c r="W44" i="8"/>
  <c r="AL43" i="8"/>
  <c r="AC43" i="8"/>
  <c r="AR42" i="8"/>
  <c r="AD43" i="8"/>
  <c r="AS42" i="8"/>
  <c r="Y44" i="8"/>
  <c r="AN43" i="8"/>
  <c r="AA47" i="8"/>
  <c r="AP47" i="8" s="1"/>
  <c r="X47" i="8"/>
  <c r="AF46" i="8"/>
  <c r="Z47" i="8"/>
  <c r="N40" i="2"/>
  <c r="Q40" i="2" s="1"/>
  <c r="M40" i="2"/>
  <c r="P40" i="2" s="1"/>
  <c r="F48" i="2"/>
  <c r="AU44" i="8"/>
  <c r="AT44" i="8"/>
  <c r="AO44" i="8"/>
  <c r="AM44" i="8"/>
  <c r="AH44" i="8"/>
  <c r="AG44" i="8"/>
  <c r="AK44" i="8"/>
  <c r="AJ44" i="8"/>
  <c r="M48" i="8"/>
  <c r="R48" i="8" s="1"/>
  <c r="N48" i="8"/>
  <c r="S48" i="8" s="1"/>
  <c r="O48" i="8"/>
  <c r="P48" i="8"/>
  <c r="U48" i="8" s="1"/>
  <c r="Q48" i="8"/>
  <c r="V48" i="8" s="1"/>
  <c r="H49" i="8"/>
  <c r="O39" i="2"/>
  <c r="S39" i="2" s="1"/>
  <c r="K41" i="2"/>
  <c r="L41" i="2" s="1"/>
  <c r="AW42" i="8" l="1"/>
  <c r="T46" i="8"/>
  <c r="AI45" i="8"/>
  <c r="AD44" i="8"/>
  <c r="AS43" i="8"/>
  <c r="W45" i="8"/>
  <c r="AL44" i="8"/>
  <c r="AN44" i="8"/>
  <c r="Y45" i="8"/>
  <c r="AC44" i="8"/>
  <c r="AR43" i="8"/>
  <c r="AQ43" i="8"/>
  <c r="AB44" i="8"/>
  <c r="Z48" i="8"/>
  <c r="AE47" i="8"/>
  <c r="AF47" i="8"/>
  <c r="AA48" i="8"/>
  <c r="AP48" i="8" s="1"/>
  <c r="X48" i="8"/>
  <c r="N41" i="2"/>
  <c r="Q41" i="2" s="1"/>
  <c r="M41" i="2"/>
  <c r="P41" i="2" s="1"/>
  <c r="F49" i="2"/>
  <c r="AU45" i="8"/>
  <c r="AT45" i="8"/>
  <c r="AM45" i="8"/>
  <c r="AO45" i="8"/>
  <c r="AJ45" i="8"/>
  <c r="AG45" i="8"/>
  <c r="AK45" i="8"/>
  <c r="AH45" i="8"/>
  <c r="M49" i="8"/>
  <c r="R49" i="8" s="1"/>
  <c r="N49" i="8"/>
  <c r="S49" i="8" s="1"/>
  <c r="O49" i="8"/>
  <c r="P49" i="8"/>
  <c r="U49" i="8" s="1"/>
  <c r="Q49" i="8"/>
  <c r="V49" i="8" s="1"/>
  <c r="H50" i="8"/>
  <c r="O40" i="2"/>
  <c r="S40" i="2" s="1"/>
  <c r="K42" i="2"/>
  <c r="L42" i="2" s="1"/>
  <c r="AW43" i="8" l="1"/>
  <c r="AD45" i="8"/>
  <c r="AS44" i="8"/>
  <c r="AC45" i="8"/>
  <c r="AR44" i="8"/>
  <c r="AB45" i="8"/>
  <c r="AQ44" i="8"/>
  <c r="Y46" i="8"/>
  <c r="AN45" i="8"/>
  <c r="W46" i="8"/>
  <c r="AL45" i="8"/>
  <c r="AI46" i="8"/>
  <c r="T47" i="8"/>
  <c r="Z49" i="8"/>
  <c r="X49" i="8"/>
  <c r="AA49" i="8"/>
  <c r="AP49" i="8" s="1"/>
  <c r="AF48" i="8"/>
  <c r="AE48" i="8"/>
  <c r="AE49" i="8" s="1"/>
  <c r="N42" i="2"/>
  <c r="Q42" i="2" s="1"/>
  <c r="M42" i="2"/>
  <c r="P42" i="2" s="1"/>
  <c r="F50" i="2"/>
  <c r="O41" i="2"/>
  <c r="S41" i="2" s="1"/>
  <c r="AU46" i="8"/>
  <c r="AT46" i="8"/>
  <c r="AO46" i="8"/>
  <c r="AM46" i="8"/>
  <c r="AK46" i="8"/>
  <c r="AH46" i="8"/>
  <c r="AJ46" i="8"/>
  <c r="AG46" i="8"/>
  <c r="M50" i="8"/>
  <c r="R50" i="8" s="1"/>
  <c r="N50" i="8"/>
  <c r="S50" i="8" s="1"/>
  <c r="O50" i="8"/>
  <c r="P50" i="8"/>
  <c r="U50" i="8" s="1"/>
  <c r="Q50" i="8"/>
  <c r="V50" i="8" s="1"/>
  <c r="H51" i="8"/>
  <c r="K43" i="2"/>
  <c r="L43" i="2" s="1"/>
  <c r="AW44" i="8" l="1"/>
  <c r="AC46" i="8"/>
  <c r="AR45" i="8"/>
  <c r="Y47" i="8"/>
  <c r="AN46" i="8"/>
  <c r="W47" i="8"/>
  <c r="AL46" i="8"/>
  <c r="AB46" i="8"/>
  <c r="AQ46" i="8" s="1"/>
  <c r="AQ45" i="8"/>
  <c r="AF49" i="8"/>
  <c r="AI47" i="8"/>
  <c r="T48" i="8"/>
  <c r="AS45" i="8"/>
  <c r="AD46" i="8"/>
  <c r="X50" i="8"/>
  <c r="Z50" i="8"/>
  <c r="AA50" i="8"/>
  <c r="AP50" i="8" s="1"/>
  <c r="N43" i="2"/>
  <c r="Q43" i="2" s="1"/>
  <c r="M43" i="2"/>
  <c r="P43" i="2" s="1"/>
  <c r="F51" i="2"/>
  <c r="O42" i="2"/>
  <c r="S42" i="2" s="1"/>
  <c r="AU47" i="8"/>
  <c r="AT47" i="8"/>
  <c r="AM47" i="8"/>
  <c r="AO47" i="8"/>
  <c r="AJ47" i="8"/>
  <c r="AG47" i="8"/>
  <c r="AK47" i="8"/>
  <c r="AH47" i="8"/>
  <c r="M51" i="8"/>
  <c r="R51" i="8" s="1"/>
  <c r="N51" i="8"/>
  <c r="S51" i="8" s="1"/>
  <c r="O51" i="8"/>
  <c r="P51" i="8"/>
  <c r="U51" i="8" s="1"/>
  <c r="Q51" i="8"/>
  <c r="V51" i="8" s="1"/>
  <c r="H52" i="8"/>
  <c r="K44" i="2"/>
  <c r="L44" i="2" s="1"/>
  <c r="AW45" i="8" l="1"/>
  <c r="AI48" i="8"/>
  <c r="T49" i="8"/>
  <c r="AN47" i="8"/>
  <c r="Y48" i="8"/>
  <c r="AD47" i="8"/>
  <c r="AS46" i="8"/>
  <c r="AB47" i="8"/>
  <c r="AL47" i="8"/>
  <c r="W48" i="8"/>
  <c r="AC47" i="8"/>
  <c r="AR46" i="8"/>
  <c r="Z51" i="8"/>
  <c r="X51" i="8"/>
  <c r="AA51" i="8"/>
  <c r="AP51" i="8" s="1"/>
  <c r="AE50" i="8"/>
  <c r="AF50" i="8"/>
  <c r="N44" i="2"/>
  <c r="Q44" i="2" s="1"/>
  <c r="M44" i="2"/>
  <c r="P44" i="2" s="1"/>
  <c r="F52" i="2"/>
  <c r="O43" i="2"/>
  <c r="S43" i="2" s="1"/>
  <c r="AU48" i="8"/>
  <c r="AT48" i="8"/>
  <c r="AO48" i="8"/>
  <c r="AM48" i="8"/>
  <c r="AJ48" i="8"/>
  <c r="AH48" i="8"/>
  <c r="AK48" i="8"/>
  <c r="AG48" i="8"/>
  <c r="M52" i="8"/>
  <c r="R52" i="8" s="1"/>
  <c r="N52" i="8"/>
  <c r="S52" i="8" s="1"/>
  <c r="O52" i="8"/>
  <c r="P52" i="8"/>
  <c r="U52" i="8" s="1"/>
  <c r="Q52" i="8"/>
  <c r="V52" i="8" s="1"/>
  <c r="H53" i="8"/>
  <c r="K45" i="2"/>
  <c r="L45" i="2" s="1"/>
  <c r="AE51" i="8" l="1"/>
  <c r="AW46" i="8"/>
  <c r="AN48" i="8"/>
  <c r="Y49" i="8"/>
  <c r="AQ47" i="8"/>
  <c r="AB48" i="8"/>
  <c r="AC48" i="8"/>
  <c r="AR47" i="8"/>
  <c r="T50" i="8"/>
  <c r="AI49" i="8"/>
  <c r="W49" i="8"/>
  <c r="AL48" i="8"/>
  <c r="AD48" i="8"/>
  <c r="AS47" i="8"/>
  <c r="AA52" i="8"/>
  <c r="AP52" i="8" s="1"/>
  <c r="AF51" i="8"/>
  <c r="X52" i="8"/>
  <c r="Z52" i="8"/>
  <c r="N45" i="2"/>
  <c r="Q45" i="2" s="1"/>
  <c r="M45" i="2"/>
  <c r="P45" i="2" s="1"/>
  <c r="F53" i="2"/>
  <c r="O44" i="2"/>
  <c r="S44" i="2" s="1"/>
  <c r="AU49" i="8"/>
  <c r="AT49" i="8"/>
  <c r="AO49" i="8"/>
  <c r="AM49" i="8"/>
  <c r="AK49" i="8"/>
  <c r="AJ49" i="8"/>
  <c r="AG49" i="8"/>
  <c r="AH49" i="8"/>
  <c r="M53" i="8"/>
  <c r="R53" i="8" s="1"/>
  <c r="N53" i="8"/>
  <c r="S53" i="8" s="1"/>
  <c r="O53" i="8"/>
  <c r="P53" i="8"/>
  <c r="U53" i="8" s="1"/>
  <c r="Q53" i="8"/>
  <c r="V53" i="8" s="1"/>
  <c r="H54" i="8"/>
  <c r="K46" i="2"/>
  <c r="L46" i="2" s="1"/>
  <c r="AW47" i="8" l="1"/>
  <c r="AL49" i="8"/>
  <c r="W50" i="8"/>
  <c r="AC49" i="8"/>
  <c r="AR48" i="8"/>
  <c r="AQ48" i="8"/>
  <c r="AB49" i="8"/>
  <c r="AD49" i="8"/>
  <c r="AS48" i="8"/>
  <c r="AI50" i="8"/>
  <c r="T51" i="8"/>
  <c r="Y50" i="8"/>
  <c r="AN49" i="8"/>
  <c r="Z53" i="8"/>
  <c r="X53" i="8"/>
  <c r="AF52" i="8"/>
  <c r="AE52" i="8"/>
  <c r="AA53" i="8"/>
  <c r="N46" i="2"/>
  <c r="Q46" i="2" s="1"/>
  <c r="M46" i="2"/>
  <c r="P46" i="2" s="1"/>
  <c r="F54" i="2"/>
  <c r="O45" i="2"/>
  <c r="S45" i="2" s="1"/>
  <c r="AU50" i="8"/>
  <c r="AT50" i="8"/>
  <c r="AM50" i="8"/>
  <c r="AO50" i="8"/>
  <c r="AH50" i="8"/>
  <c r="AJ50" i="8"/>
  <c r="AG50" i="8"/>
  <c r="AK50" i="8"/>
  <c r="M54" i="8"/>
  <c r="R54" i="8" s="1"/>
  <c r="N54" i="8"/>
  <c r="S54" i="8" s="1"/>
  <c r="O54" i="8"/>
  <c r="P54" i="8"/>
  <c r="U54" i="8" s="1"/>
  <c r="Q54" i="8"/>
  <c r="V54" i="8" s="1"/>
  <c r="H55" i="8"/>
  <c r="K47" i="2"/>
  <c r="L47" i="2" s="1"/>
  <c r="AW48" i="8" l="1"/>
  <c r="AE53" i="8"/>
  <c r="Y51" i="8"/>
  <c r="AN50" i="8"/>
  <c r="AD50" i="8"/>
  <c r="AS49" i="8"/>
  <c r="AC50" i="8"/>
  <c r="AR49" i="8"/>
  <c r="AI51" i="8"/>
  <c r="T52" i="8"/>
  <c r="AQ49" i="8"/>
  <c r="AB50" i="8"/>
  <c r="AL50" i="8"/>
  <c r="W51" i="8"/>
  <c r="AA54" i="8"/>
  <c r="AF53" i="8"/>
  <c r="AP53" i="8"/>
  <c r="X54" i="8"/>
  <c r="Z54" i="8"/>
  <c r="N47" i="2"/>
  <c r="Q47" i="2" s="1"/>
  <c r="M47" i="2"/>
  <c r="P47" i="2" s="1"/>
  <c r="O46" i="2"/>
  <c r="S46" i="2" s="1"/>
  <c r="F55" i="2"/>
  <c r="AU51" i="8"/>
  <c r="AT51" i="8"/>
  <c r="AO51" i="8"/>
  <c r="AM51" i="8"/>
  <c r="AG51" i="8"/>
  <c r="AK51" i="8"/>
  <c r="AH51" i="8"/>
  <c r="AJ51" i="8"/>
  <c r="M55" i="8"/>
  <c r="R55" i="8" s="1"/>
  <c r="N55" i="8"/>
  <c r="S55" i="8" s="1"/>
  <c r="O55" i="8"/>
  <c r="Q55" i="8"/>
  <c r="V55" i="8" s="1"/>
  <c r="P55" i="8"/>
  <c r="U55" i="8" s="1"/>
  <c r="H56" i="8"/>
  <c r="K48" i="2"/>
  <c r="L48" i="2" s="1"/>
  <c r="AW49" i="8" l="1"/>
  <c r="AC51" i="8"/>
  <c r="AR50" i="8"/>
  <c r="Y52" i="8"/>
  <c r="AN51" i="8"/>
  <c r="W52" i="8"/>
  <c r="AL51" i="8"/>
  <c r="AI52" i="8"/>
  <c r="T53" i="8"/>
  <c r="AD51" i="8"/>
  <c r="AS50" i="8"/>
  <c r="AB51" i="8"/>
  <c r="AQ50" i="8"/>
  <c r="Z55" i="8"/>
  <c r="AA55" i="8"/>
  <c r="AP55" i="8" s="1"/>
  <c r="AE54" i="8"/>
  <c r="AE55" i="8" s="1"/>
  <c r="AP54" i="8"/>
  <c r="X55" i="8"/>
  <c r="AF54" i="8"/>
  <c r="N48" i="2"/>
  <c r="Q48" i="2" s="1"/>
  <c r="M48" i="2"/>
  <c r="P48" i="2" s="1"/>
  <c r="F56" i="2"/>
  <c r="O47" i="2"/>
  <c r="S47" i="2" s="1"/>
  <c r="AU52" i="8"/>
  <c r="AT52" i="8"/>
  <c r="AM52" i="8"/>
  <c r="AO52" i="8"/>
  <c r="AH52" i="8"/>
  <c r="AK52" i="8"/>
  <c r="AG52" i="8"/>
  <c r="AJ52" i="8"/>
  <c r="M56" i="8"/>
  <c r="R56" i="8" s="1"/>
  <c r="N56" i="8"/>
  <c r="S56" i="8" s="1"/>
  <c r="O56" i="8"/>
  <c r="P56" i="8"/>
  <c r="U56" i="8" s="1"/>
  <c r="Q56" i="8"/>
  <c r="V56" i="8" s="1"/>
  <c r="H57" i="8"/>
  <c r="K49" i="2"/>
  <c r="AB52" i="8" l="1"/>
  <c r="AF55" i="8"/>
  <c r="AQ51" i="8"/>
  <c r="AI53" i="8"/>
  <c r="T54" i="8"/>
  <c r="AW50" i="8"/>
  <c r="AQ52" i="8"/>
  <c r="Y53" i="8"/>
  <c r="AN52" i="8"/>
  <c r="AS51" i="8"/>
  <c r="AD52" i="8"/>
  <c r="W53" i="8"/>
  <c r="AL52" i="8"/>
  <c r="AC52" i="8"/>
  <c r="AR51" i="8"/>
  <c r="X56" i="8"/>
  <c r="AA56" i="8"/>
  <c r="AP56" i="8" s="1"/>
  <c r="Z56" i="8"/>
  <c r="N49" i="2"/>
  <c r="Q49" i="2" s="1"/>
  <c r="M49" i="2"/>
  <c r="L49" i="2"/>
  <c r="F57" i="2"/>
  <c r="O48" i="2"/>
  <c r="S48" i="2" s="1"/>
  <c r="AU53" i="8"/>
  <c r="AT53" i="8"/>
  <c r="AM53" i="8"/>
  <c r="AO53" i="8"/>
  <c r="AG53" i="8"/>
  <c r="AH53" i="8"/>
  <c r="AJ53" i="8"/>
  <c r="AK53" i="8"/>
  <c r="M57" i="8"/>
  <c r="R57" i="8" s="1"/>
  <c r="N57" i="8"/>
  <c r="S57" i="8" s="1"/>
  <c r="O57" i="8"/>
  <c r="P57" i="8"/>
  <c r="U57" i="8" s="1"/>
  <c r="Q57" i="8"/>
  <c r="V57" i="8" s="1"/>
  <c r="H58" i="8"/>
  <c r="K50" i="2"/>
  <c r="AB53" i="8" l="1"/>
  <c r="AQ53" i="8" s="1"/>
  <c r="AF56" i="8"/>
  <c r="AW51" i="8"/>
  <c r="AD53" i="8"/>
  <c r="AS52" i="8"/>
  <c r="AC53" i="8"/>
  <c r="AR52" i="8"/>
  <c r="AW52" i="8" s="1"/>
  <c r="W54" i="8"/>
  <c r="AL53" i="8"/>
  <c r="Y54" i="8"/>
  <c r="AN53" i="8"/>
  <c r="AI54" i="8"/>
  <c r="T55" i="8"/>
  <c r="X57" i="8"/>
  <c r="Z57" i="8"/>
  <c r="AA57" i="8"/>
  <c r="AE56" i="8"/>
  <c r="N50" i="2"/>
  <c r="Q50" i="2" s="1"/>
  <c r="M50" i="2"/>
  <c r="P50" i="2" s="1"/>
  <c r="P49" i="2"/>
  <c r="L50" i="2"/>
  <c r="F58" i="2"/>
  <c r="O49" i="2"/>
  <c r="AU54" i="8"/>
  <c r="AT54" i="8"/>
  <c r="AO54" i="8"/>
  <c r="AM54" i="8"/>
  <c r="AH54" i="8"/>
  <c r="AG54" i="8"/>
  <c r="AK54" i="8"/>
  <c r="AJ54" i="8"/>
  <c r="AP57" i="8"/>
  <c r="M58" i="8"/>
  <c r="R58" i="8" s="1"/>
  <c r="N58" i="8"/>
  <c r="S58" i="8" s="1"/>
  <c r="O58" i="8"/>
  <c r="P58" i="8"/>
  <c r="U58" i="8" s="1"/>
  <c r="Q58" i="8"/>
  <c r="V58" i="8" s="1"/>
  <c r="H59" i="8"/>
  <c r="K51" i="2"/>
  <c r="AB54" i="8" l="1"/>
  <c r="AB55" i="8" s="1"/>
  <c r="AE57" i="8"/>
  <c r="AI55" i="8"/>
  <c r="T56" i="8"/>
  <c r="AL54" i="8"/>
  <c r="W55" i="8"/>
  <c r="AS53" i="8"/>
  <c r="AD54" i="8"/>
  <c r="AQ54" i="8"/>
  <c r="Y55" i="8"/>
  <c r="AN54" i="8"/>
  <c r="AC54" i="8"/>
  <c r="AR53" i="8"/>
  <c r="AA58" i="8"/>
  <c r="AP58" i="8" s="1"/>
  <c r="X58" i="8"/>
  <c r="AF57" i="8"/>
  <c r="Z58" i="8"/>
  <c r="N51" i="2"/>
  <c r="Q51" i="2" s="1"/>
  <c r="S49" i="2"/>
  <c r="F59" i="2" s="1"/>
  <c r="M51" i="2"/>
  <c r="L51" i="2"/>
  <c r="O50" i="2"/>
  <c r="S50" i="2" s="1"/>
  <c r="AU55" i="8"/>
  <c r="AT55" i="8"/>
  <c r="AM55" i="8"/>
  <c r="AO55" i="8"/>
  <c r="AH55" i="8"/>
  <c r="AJ55" i="8"/>
  <c r="AG55" i="8"/>
  <c r="AK55" i="8"/>
  <c r="M59" i="8"/>
  <c r="R59" i="8" s="1"/>
  <c r="N59" i="8"/>
  <c r="S59" i="8" s="1"/>
  <c r="O59" i="8"/>
  <c r="P59" i="8"/>
  <c r="U59" i="8" s="1"/>
  <c r="Q59" i="8"/>
  <c r="V59" i="8" s="1"/>
  <c r="H60" i="8"/>
  <c r="K52" i="2"/>
  <c r="AF58" i="8" l="1"/>
  <c r="AN55" i="8"/>
  <c r="Y56" i="8"/>
  <c r="AW53" i="8"/>
  <c r="AQ55" i="8"/>
  <c r="AL55" i="8"/>
  <c r="W56" i="8"/>
  <c r="AB56" i="8" s="1"/>
  <c r="AC55" i="8"/>
  <c r="AR54" i="8"/>
  <c r="AD55" i="8"/>
  <c r="AS54" i="8"/>
  <c r="AI56" i="8"/>
  <c r="T57" i="8"/>
  <c r="Z59" i="8"/>
  <c r="X59" i="8"/>
  <c r="AE58" i="8"/>
  <c r="AA59" i="8"/>
  <c r="AF59" i="8" s="1"/>
  <c r="N52" i="2"/>
  <c r="M52" i="2"/>
  <c r="P52" i="2" s="1"/>
  <c r="P51" i="2"/>
  <c r="L52" i="2"/>
  <c r="F60" i="2"/>
  <c r="O51" i="2"/>
  <c r="AU56" i="8"/>
  <c r="AT56" i="8"/>
  <c r="AM56" i="8"/>
  <c r="AO56" i="8"/>
  <c r="AG56" i="8"/>
  <c r="AK56" i="8"/>
  <c r="AH56" i="8"/>
  <c r="AJ56" i="8"/>
  <c r="M60" i="8"/>
  <c r="R60" i="8" s="1"/>
  <c r="N60" i="8"/>
  <c r="S60" i="8" s="1"/>
  <c r="O60" i="8"/>
  <c r="P60" i="8"/>
  <c r="U60" i="8" s="1"/>
  <c r="Q60" i="8"/>
  <c r="V60" i="8" s="1"/>
  <c r="H61" i="8"/>
  <c r="Q52" i="2"/>
  <c r="K53" i="2"/>
  <c r="AW54" i="8" l="1"/>
  <c r="AQ56" i="8"/>
  <c r="AI57" i="8"/>
  <c r="T58" i="8"/>
  <c r="AC56" i="8"/>
  <c r="AR55" i="8"/>
  <c r="AP59" i="8"/>
  <c r="W57" i="8"/>
  <c r="AL56" i="8"/>
  <c r="AD56" i="8"/>
  <c r="AS55" i="8"/>
  <c r="Y57" i="8"/>
  <c r="AN56" i="8"/>
  <c r="X60" i="8"/>
  <c r="Z60" i="8"/>
  <c r="AA60" i="8"/>
  <c r="AP60" i="8" s="1"/>
  <c r="AE59" i="8"/>
  <c r="N53" i="2"/>
  <c r="Q53" i="2" s="1"/>
  <c r="S51" i="2"/>
  <c r="F61" i="2" s="1"/>
  <c r="M53" i="2"/>
  <c r="L53" i="2"/>
  <c r="O52" i="2"/>
  <c r="S52" i="2" s="1"/>
  <c r="AU57" i="8"/>
  <c r="AT57" i="8"/>
  <c r="AM57" i="8"/>
  <c r="AO57" i="8"/>
  <c r="AJ57" i="8"/>
  <c r="AG57" i="8"/>
  <c r="AK57" i="8"/>
  <c r="AH57" i="8"/>
  <c r="M61" i="8"/>
  <c r="R61" i="8" s="1"/>
  <c r="N61" i="8"/>
  <c r="S61" i="8" s="1"/>
  <c r="O61" i="8"/>
  <c r="P61" i="8"/>
  <c r="U61" i="8" s="1"/>
  <c r="Q61" i="8"/>
  <c r="V61" i="8" s="1"/>
  <c r="H62" i="8"/>
  <c r="K54" i="2"/>
  <c r="AW55" i="8" l="1"/>
  <c r="Y58" i="8"/>
  <c r="AN57" i="8"/>
  <c r="W58" i="8"/>
  <c r="AL57" i="8"/>
  <c r="T59" i="8"/>
  <c r="AI58" i="8"/>
  <c r="AE60" i="8"/>
  <c r="AD57" i="8"/>
  <c r="AS56" i="8"/>
  <c r="AB57" i="8"/>
  <c r="AC57" i="8"/>
  <c r="AR56" i="8"/>
  <c r="Z61" i="8"/>
  <c r="AA61" i="8"/>
  <c r="AF60" i="8"/>
  <c r="X61" i="8"/>
  <c r="N54" i="2"/>
  <c r="M54" i="2"/>
  <c r="P53" i="2"/>
  <c r="L54" i="2"/>
  <c r="F62" i="2"/>
  <c r="O53" i="2"/>
  <c r="AU58" i="8"/>
  <c r="AT58" i="8"/>
  <c r="AO58" i="8"/>
  <c r="AM58" i="8"/>
  <c r="AG58" i="8"/>
  <c r="AK58" i="8"/>
  <c r="AH58" i="8"/>
  <c r="AJ58" i="8"/>
  <c r="M62" i="8"/>
  <c r="R62" i="8" s="1"/>
  <c r="N62" i="8"/>
  <c r="S62" i="8" s="1"/>
  <c r="O62" i="8"/>
  <c r="P62" i="8"/>
  <c r="U62" i="8" s="1"/>
  <c r="Q62" i="8"/>
  <c r="V62" i="8" s="1"/>
  <c r="H63" i="8"/>
  <c r="Q54" i="2"/>
  <c r="K55" i="2"/>
  <c r="P54" i="2" l="1"/>
  <c r="AE61" i="8"/>
  <c r="AI59" i="8"/>
  <c r="T60" i="8"/>
  <c r="AW56" i="8"/>
  <c r="AD58" i="8"/>
  <c r="AS57" i="8"/>
  <c r="AC58" i="8"/>
  <c r="AR57" i="8"/>
  <c r="W59" i="8"/>
  <c r="AL58" i="8"/>
  <c r="AB58" i="8"/>
  <c r="AQ57" i="8"/>
  <c r="AN58" i="8"/>
  <c r="Y59" i="8"/>
  <c r="AA62" i="8"/>
  <c r="AP62" i="8" s="1"/>
  <c r="X62" i="8"/>
  <c r="Z62" i="8"/>
  <c r="AP61" i="8"/>
  <c r="AF61" i="8"/>
  <c r="N55" i="2"/>
  <c r="Q55" i="2" s="1"/>
  <c r="S53" i="2"/>
  <c r="F63" i="2" s="1"/>
  <c r="M55" i="2"/>
  <c r="L55" i="2"/>
  <c r="O54" i="2"/>
  <c r="S54" i="2" s="1"/>
  <c r="AU59" i="8"/>
  <c r="AT59" i="8"/>
  <c r="AM59" i="8"/>
  <c r="AO59" i="8"/>
  <c r="AH59" i="8"/>
  <c r="AG59" i="8"/>
  <c r="AJ59" i="8"/>
  <c r="AK59" i="8"/>
  <c r="M63" i="8"/>
  <c r="R63" i="8" s="1"/>
  <c r="N63" i="8"/>
  <c r="S63" i="8" s="1"/>
  <c r="O63" i="8"/>
  <c r="Q63" i="8"/>
  <c r="V63" i="8" s="1"/>
  <c r="P63" i="8"/>
  <c r="U63" i="8" s="1"/>
  <c r="H64" i="8"/>
  <c r="K56" i="2"/>
  <c r="AW57" i="8" l="1"/>
  <c r="AN59" i="8"/>
  <c r="Y60" i="8"/>
  <c r="W60" i="8"/>
  <c r="AL59" i="8"/>
  <c r="AD59" i="8"/>
  <c r="AS58" i="8"/>
  <c r="AF62" i="8"/>
  <c r="AQ58" i="8"/>
  <c r="AB59" i="8"/>
  <c r="AC59" i="8"/>
  <c r="AR58" i="8"/>
  <c r="T61" i="8"/>
  <c r="AI60" i="8"/>
  <c r="Z63" i="8"/>
  <c r="X63" i="8"/>
  <c r="AA63" i="8"/>
  <c r="AE62" i="8"/>
  <c r="N56" i="2"/>
  <c r="Q56" i="2" s="1"/>
  <c r="M56" i="2"/>
  <c r="P55" i="2"/>
  <c r="L56" i="2"/>
  <c r="F64" i="2"/>
  <c r="O55" i="2"/>
  <c r="AU60" i="8"/>
  <c r="AT60" i="8"/>
  <c r="AM60" i="8"/>
  <c r="AO60" i="8"/>
  <c r="AH60" i="8"/>
  <c r="AK60" i="8"/>
  <c r="AJ60" i="8"/>
  <c r="AG60" i="8"/>
  <c r="AP63" i="8"/>
  <c r="M64" i="8"/>
  <c r="R64" i="8" s="1"/>
  <c r="N64" i="8"/>
  <c r="S64" i="8" s="1"/>
  <c r="O64" i="8"/>
  <c r="P64" i="8"/>
  <c r="U64" i="8" s="1"/>
  <c r="Q64" i="8"/>
  <c r="V64" i="8" s="1"/>
  <c r="H65" i="8"/>
  <c r="K57" i="2"/>
  <c r="P56" i="2" l="1"/>
  <c r="S55" i="2"/>
  <c r="F65" i="2" s="1"/>
  <c r="AQ59" i="8"/>
  <c r="AB60" i="8"/>
  <c r="AE63" i="8"/>
  <c r="AI61" i="8"/>
  <c r="T62" i="8"/>
  <c r="AW58" i="8"/>
  <c r="W61" i="8"/>
  <c r="AL60" i="8"/>
  <c r="AC60" i="8"/>
  <c r="AR59" i="8"/>
  <c r="Y61" i="8"/>
  <c r="AN60" i="8"/>
  <c r="AD60" i="8"/>
  <c r="AS59" i="8"/>
  <c r="X64" i="8"/>
  <c r="AA64" i="8"/>
  <c r="AP64" i="8" s="1"/>
  <c r="Z64" i="8"/>
  <c r="AF63" i="8"/>
  <c r="N57" i="2"/>
  <c r="Q57" i="2" s="1"/>
  <c r="M57" i="2"/>
  <c r="L57" i="2"/>
  <c r="O56" i="2"/>
  <c r="S56" i="2" s="1"/>
  <c r="AU61" i="8"/>
  <c r="AT61" i="8"/>
  <c r="AM61" i="8"/>
  <c r="AO61" i="8"/>
  <c r="AJ61" i="8"/>
  <c r="AK61" i="8"/>
  <c r="AG61" i="8"/>
  <c r="AH61" i="8"/>
  <c r="M65" i="8"/>
  <c r="R65" i="8" s="1"/>
  <c r="N65" i="8"/>
  <c r="S65" i="8" s="1"/>
  <c r="O65" i="8"/>
  <c r="P65" i="8"/>
  <c r="U65" i="8" s="1"/>
  <c r="Q65" i="8"/>
  <c r="V65" i="8" s="1"/>
  <c r="H66" i="8"/>
  <c r="K58" i="2"/>
  <c r="AE64" i="8" l="1"/>
  <c r="AW59" i="8"/>
  <c r="AN61" i="8"/>
  <c r="Y62" i="8"/>
  <c r="W62" i="8"/>
  <c r="AL61" i="8"/>
  <c r="AB61" i="8"/>
  <c r="AQ60" i="8"/>
  <c r="AD61" i="8"/>
  <c r="AS60" i="8"/>
  <c r="AC61" i="8"/>
  <c r="AR60" i="8"/>
  <c r="T63" i="8"/>
  <c r="AI62" i="8"/>
  <c r="AA65" i="8"/>
  <c r="AP65" i="8" s="1"/>
  <c r="X65" i="8"/>
  <c r="AF64" i="8"/>
  <c r="Z65" i="8"/>
  <c r="N58" i="2"/>
  <c r="Q58" i="2" s="1"/>
  <c r="M58" i="2"/>
  <c r="P57" i="2"/>
  <c r="L58" i="2"/>
  <c r="F66" i="2"/>
  <c r="O57" i="2"/>
  <c r="AU62" i="8"/>
  <c r="AT62" i="8"/>
  <c r="AM62" i="8"/>
  <c r="AO62" i="8"/>
  <c r="AG62" i="8"/>
  <c r="AH62" i="8"/>
  <c r="AJ62" i="8"/>
  <c r="AK62" i="8"/>
  <c r="M66" i="8"/>
  <c r="R66" i="8" s="1"/>
  <c r="N66" i="8"/>
  <c r="S66" i="8" s="1"/>
  <c r="O66" i="8"/>
  <c r="P66" i="8"/>
  <c r="U66" i="8" s="1"/>
  <c r="Q66" i="8"/>
  <c r="V66" i="8" s="1"/>
  <c r="H67" i="8"/>
  <c r="K59" i="2"/>
  <c r="P58" i="2" l="1"/>
  <c r="AW60" i="8"/>
  <c r="T64" i="8"/>
  <c r="AI63" i="8"/>
  <c r="AS61" i="8"/>
  <c r="AD62" i="8"/>
  <c r="W63" i="8"/>
  <c r="AL62" i="8"/>
  <c r="AN62" i="8"/>
  <c r="Y63" i="8"/>
  <c r="AC62" i="8"/>
  <c r="AR61" i="8"/>
  <c r="AQ61" i="8"/>
  <c r="AB62" i="8"/>
  <c r="Z66" i="8"/>
  <c r="AA66" i="8"/>
  <c r="AP66" i="8" s="1"/>
  <c r="AF65" i="8"/>
  <c r="AE65" i="8"/>
  <c r="X66" i="8"/>
  <c r="N59" i="2"/>
  <c r="Q59" i="2" s="1"/>
  <c r="S57" i="2"/>
  <c r="F67" i="2" s="1"/>
  <c r="M59" i="2"/>
  <c r="L59" i="2"/>
  <c r="O58" i="2"/>
  <c r="AU63" i="8"/>
  <c r="AT63" i="8"/>
  <c r="AO63" i="8"/>
  <c r="AM63" i="8"/>
  <c r="AK63" i="8"/>
  <c r="AG63" i="8"/>
  <c r="AH63" i="8"/>
  <c r="AJ63" i="8"/>
  <c r="M67" i="8"/>
  <c r="R67" i="8" s="1"/>
  <c r="N67" i="8"/>
  <c r="S67" i="8" s="1"/>
  <c r="O67" i="8"/>
  <c r="Q67" i="8"/>
  <c r="V67" i="8" s="1"/>
  <c r="P67" i="8"/>
  <c r="U67" i="8" s="1"/>
  <c r="H68" i="8"/>
  <c r="K60" i="2"/>
  <c r="S58" i="2" l="1"/>
  <c r="F68" i="2" s="1"/>
  <c r="AW61" i="8"/>
  <c r="AB63" i="8"/>
  <c r="AQ62" i="8"/>
  <c r="Y64" i="8"/>
  <c r="AN63" i="8"/>
  <c r="AS62" i="8"/>
  <c r="AD63" i="8"/>
  <c r="AE66" i="8"/>
  <c r="AC63" i="8"/>
  <c r="AR62" i="8"/>
  <c r="AL63" i="8"/>
  <c r="W64" i="8"/>
  <c r="AI64" i="8"/>
  <c r="T65" i="8"/>
  <c r="AA67" i="8"/>
  <c r="AP67" i="8" s="1"/>
  <c r="AF66" i="8"/>
  <c r="Z67" i="8"/>
  <c r="X67" i="8"/>
  <c r="N60" i="2"/>
  <c r="Q60" i="2" s="1"/>
  <c r="M60" i="2"/>
  <c r="P59" i="2"/>
  <c r="L60" i="2"/>
  <c r="O59" i="2"/>
  <c r="AU64" i="8"/>
  <c r="AT64" i="8"/>
  <c r="AO64" i="8"/>
  <c r="AM64" i="8"/>
  <c r="AH64" i="8"/>
  <c r="AJ64" i="8"/>
  <c r="AK64" i="8"/>
  <c r="AG64" i="8"/>
  <c r="M68" i="8"/>
  <c r="R68" i="8" s="1"/>
  <c r="N68" i="8"/>
  <c r="S68" i="8" s="1"/>
  <c r="O68" i="8"/>
  <c r="P68" i="8"/>
  <c r="U68" i="8" s="1"/>
  <c r="Q68" i="8"/>
  <c r="V68" i="8" s="1"/>
  <c r="H69" i="8"/>
  <c r="K61" i="2"/>
  <c r="P60" i="2" l="1"/>
  <c r="AE67" i="8"/>
  <c r="AQ63" i="8"/>
  <c r="AC64" i="8"/>
  <c r="AR63" i="8"/>
  <c r="AB64" i="8"/>
  <c r="W65" i="8"/>
  <c r="AL64" i="8"/>
  <c r="Y65" i="8"/>
  <c r="AN64" i="8"/>
  <c r="AD64" i="8"/>
  <c r="AS63" i="8"/>
  <c r="AW62" i="8"/>
  <c r="AI65" i="8"/>
  <c r="T66" i="8"/>
  <c r="Z68" i="8"/>
  <c r="X68" i="8"/>
  <c r="AA68" i="8"/>
  <c r="AP68" i="8" s="1"/>
  <c r="AF67" i="8"/>
  <c r="N61" i="2"/>
  <c r="Q61" i="2" s="1"/>
  <c r="S59" i="2"/>
  <c r="F69" i="2" s="1"/>
  <c r="M61" i="2"/>
  <c r="L61" i="2"/>
  <c r="O60" i="2"/>
  <c r="S60" i="2" s="1"/>
  <c r="AU65" i="8"/>
  <c r="AT65" i="8"/>
  <c r="AO65" i="8"/>
  <c r="AM65" i="8"/>
  <c r="AG65" i="8"/>
  <c r="AH65" i="8"/>
  <c r="AK65" i="8"/>
  <c r="AJ65" i="8"/>
  <c r="M69" i="8"/>
  <c r="R69" i="8" s="1"/>
  <c r="N69" i="8"/>
  <c r="S69" i="8" s="1"/>
  <c r="O69" i="8"/>
  <c r="P69" i="8"/>
  <c r="U69" i="8" s="1"/>
  <c r="Q69" i="8"/>
  <c r="V69" i="8" s="1"/>
  <c r="H70" i="8"/>
  <c r="K62" i="2"/>
  <c r="AW63" i="8" l="1"/>
  <c r="T67" i="8"/>
  <c r="AI66" i="8"/>
  <c r="AD65" i="8"/>
  <c r="AS64" i="8"/>
  <c r="W66" i="8"/>
  <c r="AL65" i="8"/>
  <c r="AF68" i="8"/>
  <c r="AQ64" i="8"/>
  <c r="AB65" i="8"/>
  <c r="Y66" i="8"/>
  <c r="AN65" i="8"/>
  <c r="AC65" i="8"/>
  <c r="AR64" i="8"/>
  <c r="Z69" i="8"/>
  <c r="X69" i="8"/>
  <c r="AE68" i="8"/>
  <c r="AA69" i="8"/>
  <c r="AP69" i="8" s="1"/>
  <c r="N62" i="2"/>
  <c r="Q62" i="2" s="1"/>
  <c r="M62" i="2"/>
  <c r="F70" i="2"/>
  <c r="P61" i="2"/>
  <c r="L62" i="2"/>
  <c r="O61" i="2"/>
  <c r="AU66" i="8"/>
  <c r="AT66" i="8"/>
  <c r="AM66" i="8"/>
  <c r="AO66" i="8"/>
  <c r="AJ66" i="8"/>
  <c r="AG66" i="8"/>
  <c r="AH66" i="8"/>
  <c r="AK66" i="8"/>
  <c r="M70" i="8"/>
  <c r="R70" i="8" s="1"/>
  <c r="N70" i="8"/>
  <c r="S70" i="8" s="1"/>
  <c r="O70" i="8"/>
  <c r="P70" i="8"/>
  <c r="U70" i="8" s="1"/>
  <c r="Q70" i="8"/>
  <c r="V70" i="8" s="1"/>
  <c r="H71" i="8"/>
  <c r="K63" i="2"/>
  <c r="P62" i="2" l="1"/>
  <c r="AW64" i="8"/>
  <c r="AC66" i="8"/>
  <c r="AR65" i="8"/>
  <c r="AS65" i="8"/>
  <c r="AD66" i="8"/>
  <c r="Y67" i="8"/>
  <c r="AN66" i="8"/>
  <c r="AE69" i="8"/>
  <c r="AQ65" i="8"/>
  <c r="AB66" i="8"/>
  <c r="AL66" i="8"/>
  <c r="W67" i="8"/>
  <c r="AI67" i="8"/>
  <c r="T68" i="8"/>
  <c r="S61" i="2"/>
  <c r="F71" i="2" s="1"/>
  <c r="X70" i="8"/>
  <c r="AA70" i="8"/>
  <c r="AP70" i="8" s="1"/>
  <c r="Z70" i="8"/>
  <c r="AF69" i="8"/>
  <c r="N63" i="2"/>
  <c r="Q63" i="2" s="1"/>
  <c r="M63" i="2"/>
  <c r="L63" i="2"/>
  <c r="O62" i="2"/>
  <c r="S62" i="2" s="1"/>
  <c r="AU67" i="8"/>
  <c r="AT67" i="8"/>
  <c r="AO67" i="8"/>
  <c r="AM67" i="8"/>
  <c r="AJ67" i="8"/>
  <c r="AK67" i="8"/>
  <c r="AH67" i="8"/>
  <c r="AG67" i="8"/>
  <c r="M71" i="8"/>
  <c r="R71" i="8" s="1"/>
  <c r="N71" i="8"/>
  <c r="S71" i="8" s="1"/>
  <c r="O71" i="8"/>
  <c r="P71" i="8"/>
  <c r="U71" i="8" s="1"/>
  <c r="Q71" i="8"/>
  <c r="V71" i="8" s="1"/>
  <c r="H72" i="8"/>
  <c r="K64" i="2"/>
  <c r="AE70" i="8" l="1"/>
  <c r="AW65" i="8"/>
  <c r="AD67" i="8"/>
  <c r="AS66" i="8"/>
  <c r="W68" i="8"/>
  <c r="AL67" i="8"/>
  <c r="AI68" i="8"/>
  <c r="T69" i="8"/>
  <c r="AQ66" i="8"/>
  <c r="AB67" i="8"/>
  <c r="Y68" i="8"/>
  <c r="AN67" i="8"/>
  <c r="AC67" i="8"/>
  <c r="AR66" i="8"/>
  <c r="F72" i="2"/>
  <c r="AA71" i="8"/>
  <c r="AP71" i="8" s="1"/>
  <c r="X71" i="8"/>
  <c r="AF70" i="8"/>
  <c r="Z71" i="8"/>
  <c r="N64" i="2"/>
  <c r="Q64" i="2" s="1"/>
  <c r="M64" i="2"/>
  <c r="P63" i="2"/>
  <c r="L64" i="2"/>
  <c r="O63" i="2"/>
  <c r="AU68" i="8"/>
  <c r="AT68" i="8"/>
  <c r="AM68" i="8"/>
  <c r="AO68" i="8"/>
  <c r="AG68" i="8"/>
  <c r="AJ68" i="8"/>
  <c r="AH68" i="8"/>
  <c r="AK68" i="8"/>
  <c r="M72" i="8"/>
  <c r="R72" i="8" s="1"/>
  <c r="N72" i="8"/>
  <c r="S72" i="8" s="1"/>
  <c r="O72" i="8"/>
  <c r="P72" i="8"/>
  <c r="U72" i="8" s="1"/>
  <c r="Q72" i="8"/>
  <c r="V72" i="8" s="1"/>
  <c r="H73" i="8"/>
  <c r="K65" i="2"/>
  <c r="P64" i="2" l="1"/>
  <c r="AE71" i="8"/>
  <c r="AF71" i="8"/>
  <c r="AW66" i="8"/>
  <c r="AB68" i="8"/>
  <c r="AQ67" i="8"/>
  <c r="AC68" i="8"/>
  <c r="AR67" i="8"/>
  <c r="W69" i="8"/>
  <c r="AL68" i="8"/>
  <c r="T70" i="8"/>
  <c r="AI69" i="8"/>
  <c r="Y69" i="8"/>
  <c r="AN68" i="8"/>
  <c r="AD68" i="8"/>
  <c r="AS67" i="8"/>
  <c r="X72" i="8"/>
  <c r="AA72" i="8"/>
  <c r="Z72" i="8"/>
  <c r="N65" i="2"/>
  <c r="Q65" i="2" s="1"/>
  <c r="S63" i="2"/>
  <c r="F73" i="2" s="1"/>
  <c r="M65" i="2"/>
  <c r="P65" i="2" s="1"/>
  <c r="L65" i="2"/>
  <c r="O65" i="2" s="1"/>
  <c r="O64" i="2"/>
  <c r="S64" i="2" s="1"/>
  <c r="AU69" i="8"/>
  <c r="AT69" i="8"/>
  <c r="AO69" i="8"/>
  <c r="AM69" i="8"/>
  <c r="AK69" i="8"/>
  <c r="AG69" i="8"/>
  <c r="AH69" i="8"/>
  <c r="AJ69" i="8"/>
  <c r="M73" i="8"/>
  <c r="R73" i="8" s="1"/>
  <c r="N73" i="8"/>
  <c r="S73" i="8" s="1"/>
  <c r="O73" i="8"/>
  <c r="P73" i="8"/>
  <c r="U73" i="8" s="1"/>
  <c r="Q73" i="8"/>
  <c r="V73" i="8" s="1"/>
  <c r="H74" i="8"/>
  <c r="K66" i="2"/>
  <c r="AF72" i="8" l="1"/>
  <c r="AP72" i="8"/>
  <c r="AN69" i="8"/>
  <c r="Y70" i="8"/>
  <c r="AL69" i="8"/>
  <c r="W70" i="8"/>
  <c r="AQ68" i="8"/>
  <c r="AB69" i="8"/>
  <c r="AS68" i="8"/>
  <c r="AD69" i="8"/>
  <c r="T71" i="8"/>
  <c r="AI70" i="8"/>
  <c r="AC69" i="8"/>
  <c r="AR68" i="8"/>
  <c r="AW67" i="8"/>
  <c r="F74" i="2"/>
  <c r="Z73" i="8"/>
  <c r="AE72" i="8"/>
  <c r="X73" i="8"/>
  <c r="AA73" i="8"/>
  <c r="AP73" i="8" s="1"/>
  <c r="N66" i="2"/>
  <c r="Q66" i="2" s="1"/>
  <c r="M66" i="2"/>
  <c r="P66" i="2" s="1"/>
  <c r="L66" i="2"/>
  <c r="O66" i="2" s="1"/>
  <c r="AU70" i="8"/>
  <c r="AT70" i="8"/>
  <c r="AO70" i="8"/>
  <c r="AM70" i="8"/>
  <c r="AH70" i="8"/>
  <c r="AK70" i="8"/>
  <c r="AJ70" i="8"/>
  <c r="AG70" i="8"/>
  <c r="M74" i="8"/>
  <c r="R74" i="8" s="1"/>
  <c r="N74" i="8"/>
  <c r="S74" i="8" s="1"/>
  <c r="O74" i="8"/>
  <c r="P74" i="8"/>
  <c r="U74" i="8" s="1"/>
  <c r="Q74" i="8"/>
  <c r="V74" i="8" s="1"/>
  <c r="H75" i="8"/>
  <c r="S65" i="2"/>
  <c r="K67" i="2"/>
  <c r="F75" i="2" l="1"/>
  <c r="AE73" i="8"/>
  <c r="AW68" i="8"/>
  <c r="AD70" i="8"/>
  <c r="AS69" i="8"/>
  <c r="W71" i="8"/>
  <c r="AL70" i="8"/>
  <c r="AC70" i="8"/>
  <c r="AR69" i="8"/>
  <c r="AQ69" i="8"/>
  <c r="AB70" i="8"/>
  <c r="Y71" i="8"/>
  <c r="AN70" i="8"/>
  <c r="T72" i="8"/>
  <c r="AI71" i="8"/>
  <c r="AF73" i="8"/>
  <c r="X74" i="8"/>
  <c r="Z74" i="8"/>
  <c r="AE74" i="8" s="1"/>
  <c r="AA74" i="8"/>
  <c r="N67" i="2"/>
  <c r="Q67" i="2" s="1"/>
  <c r="M67" i="2"/>
  <c r="L67" i="2"/>
  <c r="O67" i="2" s="1"/>
  <c r="AU71" i="8"/>
  <c r="AT71" i="8"/>
  <c r="AO71" i="8"/>
  <c r="AM71" i="8"/>
  <c r="AJ71" i="8"/>
  <c r="AH71" i="8"/>
  <c r="AK71" i="8"/>
  <c r="AG71" i="8"/>
  <c r="M75" i="8"/>
  <c r="R75" i="8" s="1"/>
  <c r="N75" i="8"/>
  <c r="S75" i="8" s="1"/>
  <c r="O75" i="8"/>
  <c r="Q75" i="8"/>
  <c r="V75" i="8" s="1"/>
  <c r="P75" i="8"/>
  <c r="U75" i="8" s="1"/>
  <c r="H76" i="8"/>
  <c r="S66" i="2"/>
  <c r="K68" i="2"/>
  <c r="F76" i="2" l="1"/>
  <c r="AW69" i="8"/>
  <c r="AF74" i="8"/>
  <c r="AI72" i="8"/>
  <c r="T73" i="8"/>
  <c r="W72" i="8"/>
  <c r="AL71" i="8"/>
  <c r="AN71" i="8"/>
  <c r="Y72" i="8"/>
  <c r="AC71" i="8"/>
  <c r="AR70" i="8"/>
  <c r="AD71" i="8"/>
  <c r="AS70" i="8"/>
  <c r="AB71" i="8"/>
  <c r="AQ70" i="8"/>
  <c r="AA75" i="8"/>
  <c r="Z75" i="8"/>
  <c r="AE75" i="8" s="1"/>
  <c r="X75" i="8"/>
  <c r="AP74" i="8"/>
  <c r="N68" i="2"/>
  <c r="Q68" i="2" s="1"/>
  <c r="M68" i="2"/>
  <c r="P67" i="2"/>
  <c r="S67" i="2" s="1"/>
  <c r="L68" i="2"/>
  <c r="O68" i="2" s="1"/>
  <c r="AU72" i="8"/>
  <c r="AT72" i="8"/>
  <c r="AM72" i="8"/>
  <c r="AO72" i="8"/>
  <c r="AJ72" i="8"/>
  <c r="AG72" i="8"/>
  <c r="AK72" i="8"/>
  <c r="AH72" i="8"/>
  <c r="AP75" i="8"/>
  <c r="M76" i="8"/>
  <c r="R76" i="8" s="1"/>
  <c r="N76" i="8"/>
  <c r="S76" i="8" s="1"/>
  <c r="O76" i="8"/>
  <c r="P76" i="8"/>
  <c r="U76" i="8" s="1"/>
  <c r="Q76" i="8"/>
  <c r="V76" i="8" s="1"/>
  <c r="H77" i="8"/>
  <c r="K69" i="2"/>
  <c r="F77" i="2" l="1"/>
  <c r="P68" i="2"/>
  <c r="S68" i="2" s="1"/>
  <c r="AW70" i="8"/>
  <c r="AQ71" i="8"/>
  <c r="AB72" i="8"/>
  <c r="AC72" i="8"/>
  <c r="AR71" i="8"/>
  <c r="AL72" i="8"/>
  <c r="W73" i="8"/>
  <c r="Y73" i="8"/>
  <c r="AN72" i="8"/>
  <c r="AI73" i="8"/>
  <c r="T74" i="8"/>
  <c r="AS71" i="8"/>
  <c r="AD72" i="8"/>
  <c r="Z76" i="8"/>
  <c r="AE76" i="8" s="1"/>
  <c r="AA76" i="8"/>
  <c r="X76" i="8"/>
  <c r="AF75" i="8"/>
  <c r="N69" i="2"/>
  <c r="Q69" i="2" s="1"/>
  <c r="M69" i="2"/>
  <c r="L69" i="2"/>
  <c r="O69" i="2" s="1"/>
  <c r="AU73" i="8"/>
  <c r="AT73" i="8"/>
  <c r="AO73" i="8"/>
  <c r="AM73" i="8"/>
  <c r="AJ73" i="8"/>
  <c r="AH73" i="8"/>
  <c r="AK73" i="8"/>
  <c r="AG73" i="8"/>
  <c r="M77" i="8"/>
  <c r="R77" i="8" s="1"/>
  <c r="N77" i="8"/>
  <c r="S77" i="8" s="1"/>
  <c r="O77" i="8"/>
  <c r="P77" i="8"/>
  <c r="U77" i="8" s="1"/>
  <c r="Q77" i="8"/>
  <c r="V77" i="8" s="1"/>
  <c r="H78" i="8"/>
  <c r="K70" i="2"/>
  <c r="F78" i="2" l="1"/>
  <c r="P69" i="2"/>
  <c r="AD73" i="8"/>
  <c r="AS72" i="8"/>
  <c r="AN73" i="8"/>
  <c r="Y74" i="8"/>
  <c r="AC73" i="8"/>
  <c r="AR72" i="8"/>
  <c r="AI74" i="8"/>
  <c r="T75" i="8"/>
  <c r="AL73" i="8"/>
  <c r="W74" i="8"/>
  <c r="AQ72" i="8"/>
  <c r="AB73" i="8"/>
  <c r="AW71" i="8"/>
  <c r="AA77" i="8"/>
  <c r="AF76" i="8"/>
  <c r="AP76" i="8"/>
  <c r="X77" i="8"/>
  <c r="Z77" i="8"/>
  <c r="AE77" i="8" s="1"/>
  <c r="N70" i="2"/>
  <c r="Q70" i="2" s="1"/>
  <c r="M70" i="2"/>
  <c r="P70" i="2" s="1"/>
  <c r="L70" i="2"/>
  <c r="O70" i="2" s="1"/>
  <c r="AU74" i="8"/>
  <c r="AT74" i="8"/>
  <c r="AM74" i="8"/>
  <c r="AO74" i="8"/>
  <c r="AK74" i="8"/>
  <c r="AH74" i="8"/>
  <c r="AG74" i="8"/>
  <c r="AJ74" i="8"/>
  <c r="M78" i="8"/>
  <c r="R78" i="8" s="1"/>
  <c r="N78" i="8"/>
  <c r="S78" i="8" s="1"/>
  <c r="O78" i="8"/>
  <c r="P78" i="8"/>
  <c r="U78" i="8" s="1"/>
  <c r="Q78" i="8"/>
  <c r="V78" i="8" s="1"/>
  <c r="H79" i="8"/>
  <c r="S69" i="2"/>
  <c r="K71" i="2"/>
  <c r="F79" i="2" l="1"/>
  <c r="AF77" i="8"/>
  <c r="AW72" i="8"/>
  <c r="AC74" i="8"/>
  <c r="AR73" i="8"/>
  <c r="AS73" i="8"/>
  <c r="AD74" i="8"/>
  <c r="AB74" i="8"/>
  <c r="AQ73" i="8"/>
  <c r="AI75" i="8"/>
  <c r="T76" i="8"/>
  <c r="Y75" i="8"/>
  <c r="AN74" i="8"/>
  <c r="AL74" i="8"/>
  <c r="W75" i="8"/>
  <c r="AA78" i="8"/>
  <c r="AP78" i="8" s="1"/>
  <c r="Z78" i="8"/>
  <c r="AE78" i="8" s="1"/>
  <c r="AP77" i="8"/>
  <c r="X78" i="8"/>
  <c r="N71" i="2"/>
  <c r="Q71" i="2" s="1"/>
  <c r="M71" i="2"/>
  <c r="L71" i="2"/>
  <c r="O71" i="2" s="1"/>
  <c r="AU75" i="8"/>
  <c r="AT75" i="8"/>
  <c r="AO75" i="8"/>
  <c r="AM75" i="8"/>
  <c r="AK75" i="8"/>
  <c r="AJ75" i="8"/>
  <c r="AH75" i="8"/>
  <c r="AG75" i="8"/>
  <c r="M79" i="8"/>
  <c r="R79" i="8" s="1"/>
  <c r="N79" i="8"/>
  <c r="S79" i="8" s="1"/>
  <c r="O79" i="8"/>
  <c r="Q79" i="8"/>
  <c r="V79" i="8" s="1"/>
  <c r="P79" i="8"/>
  <c r="U79" i="8" s="1"/>
  <c r="H80" i="8"/>
  <c r="S70" i="2"/>
  <c r="K72" i="2"/>
  <c r="F80" i="2" l="1"/>
  <c r="AF78" i="8"/>
  <c r="AW73" i="8"/>
  <c r="AQ74" i="8"/>
  <c r="AB75" i="8"/>
  <c r="W76" i="8"/>
  <c r="AL75" i="8"/>
  <c r="T77" i="8"/>
  <c r="AI76" i="8"/>
  <c r="AS74" i="8"/>
  <c r="AD75" i="8"/>
  <c r="Y76" i="8"/>
  <c r="AN75" i="8"/>
  <c r="AC75" i="8"/>
  <c r="AR74" i="8"/>
  <c r="X79" i="8"/>
  <c r="Z79" i="8"/>
  <c r="AE79" i="8" s="1"/>
  <c r="AA79" i="8"/>
  <c r="AP79" i="8" s="1"/>
  <c r="N72" i="2"/>
  <c r="Q72" i="2" s="1"/>
  <c r="M72" i="2"/>
  <c r="P71" i="2"/>
  <c r="S71" i="2" s="1"/>
  <c r="L72" i="2"/>
  <c r="O72" i="2" s="1"/>
  <c r="AU76" i="8"/>
  <c r="AT76" i="8"/>
  <c r="AM76" i="8"/>
  <c r="AO76" i="8"/>
  <c r="AH76" i="8"/>
  <c r="AK76" i="8"/>
  <c r="AG76" i="8"/>
  <c r="AJ76" i="8"/>
  <c r="M80" i="8"/>
  <c r="R80" i="8" s="1"/>
  <c r="N80" i="8"/>
  <c r="S80" i="8" s="1"/>
  <c r="O80" i="8"/>
  <c r="P80" i="8"/>
  <c r="U80" i="8" s="1"/>
  <c r="Q80" i="8"/>
  <c r="V80" i="8" s="1"/>
  <c r="H81" i="8"/>
  <c r="K73" i="2"/>
  <c r="F81" i="2" l="1"/>
  <c r="P72" i="2"/>
  <c r="AW74" i="8"/>
  <c r="AB76" i="8"/>
  <c r="AQ75" i="8"/>
  <c r="AN76" i="8"/>
  <c r="Y77" i="8"/>
  <c r="AI77" i="8"/>
  <c r="T78" i="8"/>
  <c r="AS75" i="8"/>
  <c r="AD76" i="8"/>
  <c r="AC76" i="8"/>
  <c r="AR75" i="8"/>
  <c r="AL76" i="8"/>
  <c r="W77" i="8"/>
  <c r="AA80" i="8"/>
  <c r="AP80" i="8" s="1"/>
  <c r="X80" i="8"/>
  <c r="Z80" i="8"/>
  <c r="AE80" i="8" s="1"/>
  <c r="AF79" i="8"/>
  <c r="N73" i="2"/>
  <c r="Q73" i="2" s="1"/>
  <c r="M73" i="2"/>
  <c r="P73" i="2" s="1"/>
  <c r="L73" i="2"/>
  <c r="O73" i="2" s="1"/>
  <c r="AU77" i="8"/>
  <c r="AT77" i="8"/>
  <c r="AO77" i="8"/>
  <c r="AM77" i="8"/>
  <c r="AK77" i="8"/>
  <c r="AH77" i="8"/>
  <c r="AG77" i="8"/>
  <c r="AJ77" i="8"/>
  <c r="M81" i="8"/>
  <c r="R81" i="8" s="1"/>
  <c r="N81" i="8"/>
  <c r="S81" i="8" s="1"/>
  <c r="O81" i="8"/>
  <c r="P81" i="8"/>
  <c r="U81" i="8" s="1"/>
  <c r="Q81" i="8"/>
  <c r="V81" i="8" s="1"/>
  <c r="H82" i="8"/>
  <c r="S72" i="2"/>
  <c r="K74" i="2"/>
  <c r="F82" i="2" l="1"/>
  <c r="AB77" i="8"/>
  <c r="AQ76" i="8"/>
  <c r="W78" i="8"/>
  <c r="AL77" i="8"/>
  <c r="AD77" i="8"/>
  <c r="AS76" i="8"/>
  <c r="Y78" i="8"/>
  <c r="AN77" i="8"/>
  <c r="AI78" i="8"/>
  <c r="T79" i="8"/>
  <c r="AW75" i="8"/>
  <c r="AC77" i="8"/>
  <c r="AR76" i="8"/>
  <c r="AA81" i="8"/>
  <c r="AP81" i="8" s="1"/>
  <c r="Z81" i="8"/>
  <c r="AE81" i="8" s="1"/>
  <c r="AF80" i="8"/>
  <c r="X81" i="8"/>
  <c r="N74" i="2"/>
  <c r="Q74" i="2" s="1"/>
  <c r="M74" i="2"/>
  <c r="P74" i="2" s="1"/>
  <c r="L74" i="2"/>
  <c r="O74" i="2" s="1"/>
  <c r="AU78" i="8"/>
  <c r="AT78" i="8"/>
  <c r="AM78" i="8"/>
  <c r="AO78" i="8"/>
  <c r="AG78" i="8"/>
  <c r="AK78" i="8"/>
  <c r="AH78" i="8"/>
  <c r="AJ78" i="8"/>
  <c r="M82" i="8"/>
  <c r="R82" i="8" s="1"/>
  <c r="N82" i="8"/>
  <c r="S82" i="8" s="1"/>
  <c r="O82" i="8"/>
  <c r="P82" i="8"/>
  <c r="U82" i="8" s="1"/>
  <c r="Q82" i="8"/>
  <c r="V82" i="8" s="1"/>
  <c r="H83" i="8"/>
  <c r="S73" i="2"/>
  <c r="K75" i="2"/>
  <c r="F83" i="2" l="1"/>
  <c r="AC78" i="8"/>
  <c r="AR77" i="8"/>
  <c r="Y79" i="8"/>
  <c r="AN78" i="8"/>
  <c r="AL78" i="8"/>
  <c r="W79" i="8"/>
  <c r="T80" i="8"/>
  <c r="AI79" i="8"/>
  <c r="AW76" i="8"/>
  <c r="AF81" i="8"/>
  <c r="AD78" i="8"/>
  <c r="AS77" i="8"/>
  <c r="AB78" i="8"/>
  <c r="AQ77" i="8"/>
  <c r="X82" i="8"/>
  <c r="AA82" i="8"/>
  <c r="AF82" i="8" s="1"/>
  <c r="Z82" i="8"/>
  <c r="N75" i="2"/>
  <c r="Q75" i="2" s="1"/>
  <c r="M75" i="2"/>
  <c r="P75" i="2" s="1"/>
  <c r="L75" i="2"/>
  <c r="O75" i="2" s="1"/>
  <c r="AU79" i="8"/>
  <c r="AT79" i="8"/>
  <c r="AO79" i="8"/>
  <c r="AM79" i="8"/>
  <c r="AG79" i="8"/>
  <c r="AJ79" i="8"/>
  <c r="AH79" i="8"/>
  <c r="AK79" i="8"/>
  <c r="M83" i="8"/>
  <c r="R83" i="8" s="1"/>
  <c r="N83" i="8"/>
  <c r="S83" i="8" s="1"/>
  <c r="O83" i="8"/>
  <c r="P83" i="8"/>
  <c r="U83" i="8" s="1"/>
  <c r="Q83" i="8"/>
  <c r="V83" i="8" s="1"/>
  <c r="H84" i="8"/>
  <c r="S74" i="2"/>
  <c r="K76" i="2"/>
  <c r="F84" i="2" l="1"/>
  <c r="AW77" i="8"/>
  <c r="AP82" i="8"/>
  <c r="AD79" i="8"/>
  <c r="AS78" i="8"/>
  <c r="T81" i="8"/>
  <c r="AI80" i="8"/>
  <c r="Y80" i="8"/>
  <c r="AN79" i="8"/>
  <c r="AL79" i="8"/>
  <c r="W80" i="8"/>
  <c r="AQ78" i="8"/>
  <c r="AB79" i="8"/>
  <c r="AC79" i="8"/>
  <c r="AR78" i="8"/>
  <c r="X83" i="8"/>
  <c r="AA83" i="8"/>
  <c r="AF83" i="8" s="1"/>
  <c r="Z83" i="8"/>
  <c r="AE82" i="8"/>
  <c r="N76" i="2"/>
  <c r="Q76" i="2" s="1"/>
  <c r="M76" i="2"/>
  <c r="P76" i="2" s="1"/>
  <c r="L76" i="2"/>
  <c r="O76" i="2" s="1"/>
  <c r="AU80" i="8"/>
  <c r="AT80" i="8"/>
  <c r="AM80" i="8"/>
  <c r="AO80" i="8"/>
  <c r="AK80" i="8"/>
  <c r="AG80" i="8"/>
  <c r="AH80" i="8"/>
  <c r="AJ80" i="8"/>
  <c r="M84" i="8"/>
  <c r="R84" i="8" s="1"/>
  <c r="N84" i="8"/>
  <c r="S84" i="8" s="1"/>
  <c r="O84" i="8"/>
  <c r="P84" i="8"/>
  <c r="U84" i="8" s="1"/>
  <c r="Q84" i="8"/>
  <c r="V84" i="8" s="1"/>
  <c r="H85" i="8"/>
  <c r="S75" i="2"/>
  <c r="K77" i="2"/>
  <c r="F85" i="2" l="1"/>
  <c r="AP83" i="8"/>
  <c r="AE83" i="8"/>
  <c r="AW78" i="8"/>
  <c r="Y81" i="8"/>
  <c r="AN80" i="8"/>
  <c r="AD80" i="8"/>
  <c r="AS79" i="8"/>
  <c r="W81" i="8"/>
  <c r="AL80" i="8"/>
  <c r="AC80" i="8"/>
  <c r="AR79" i="8"/>
  <c r="AI81" i="8"/>
  <c r="T82" i="8"/>
  <c r="AB80" i="8"/>
  <c r="AQ79" i="8"/>
  <c r="AA84" i="8"/>
  <c r="X84" i="8"/>
  <c r="Z84" i="8"/>
  <c r="N77" i="2"/>
  <c r="Q77" i="2" s="1"/>
  <c r="M77" i="2"/>
  <c r="P77" i="2" s="1"/>
  <c r="L77" i="2"/>
  <c r="O77" i="2" s="1"/>
  <c r="AU81" i="8"/>
  <c r="AT81" i="8"/>
  <c r="AO81" i="8"/>
  <c r="AM81" i="8"/>
  <c r="AH81" i="8"/>
  <c r="AG81" i="8"/>
  <c r="AK81" i="8"/>
  <c r="AJ81" i="8"/>
  <c r="M85" i="8"/>
  <c r="R85" i="8" s="1"/>
  <c r="N85" i="8"/>
  <c r="S85" i="8" s="1"/>
  <c r="O85" i="8"/>
  <c r="P85" i="8"/>
  <c r="U85" i="8" s="1"/>
  <c r="Q85" i="8"/>
  <c r="V85" i="8" s="1"/>
  <c r="H86" i="8"/>
  <c r="S76" i="2"/>
  <c r="K78" i="2"/>
  <c r="F86" i="2" l="1"/>
  <c r="AW79" i="8"/>
  <c r="AQ80" i="8"/>
  <c r="AB81" i="8"/>
  <c r="AC81" i="8"/>
  <c r="AR80" i="8"/>
  <c r="AD81" i="8"/>
  <c r="AS80" i="8"/>
  <c r="T83" i="8"/>
  <c r="AI82" i="8"/>
  <c r="W82" i="8"/>
  <c r="AL81" i="8"/>
  <c r="Y82" i="8"/>
  <c r="AN81" i="8"/>
  <c r="X85" i="8"/>
  <c r="Z85" i="8"/>
  <c r="AA85" i="8"/>
  <c r="AP85" i="8" s="1"/>
  <c r="AP84" i="8"/>
  <c r="AE84" i="8"/>
  <c r="AF84" i="8"/>
  <c r="N78" i="2"/>
  <c r="Q78" i="2" s="1"/>
  <c r="M78" i="2"/>
  <c r="L78" i="2"/>
  <c r="O78" i="2" s="1"/>
  <c r="AU82" i="8"/>
  <c r="AT82" i="8"/>
  <c r="AM82" i="8"/>
  <c r="AO82" i="8"/>
  <c r="AH82" i="8"/>
  <c r="AJ82" i="8"/>
  <c r="AG82" i="8"/>
  <c r="AK82" i="8"/>
  <c r="M86" i="8"/>
  <c r="R86" i="8" s="1"/>
  <c r="N86" i="8"/>
  <c r="S86" i="8" s="1"/>
  <c r="O86" i="8"/>
  <c r="P86" i="8"/>
  <c r="U86" i="8" s="1"/>
  <c r="Q86" i="8"/>
  <c r="V86" i="8" s="1"/>
  <c r="H87" i="8"/>
  <c r="S77" i="2"/>
  <c r="K79" i="2"/>
  <c r="F87" i="2" l="1"/>
  <c r="AE85" i="8"/>
  <c r="AN82" i="8"/>
  <c r="Y83" i="8"/>
  <c r="AI83" i="8"/>
  <c r="T84" i="8"/>
  <c r="AC82" i="8"/>
  <c r="AR81" i="8"/>
  <c r="AQ81" i="8"/>
  <c r="AB82" i="8"/>
  <c r="W83" i="8"/>
  <c r="AL82" i="8"/>
  <c r="AD82" i="8"/>
  <c r="AS81" i="8"/>
  <c r="AW80" i="8"/>
  <c r="Z86" i="8"/>
  <c r="AA86" i="8"/>
  <c r="AP86" i="8" s="1"/>
  <c r="AF85" i="8"/>
  <c r="X86" i="8"/>
  <c r="N79" i="2"/>
  <c r="Q79" i="2" s="1"/>
  <c r="M79" i="2"/>
  <c r="P78" i="2"/>
  <c r="S78" i="2" s="1"/>
  <c r="L79" i="2"/>
  <c r="O79" i="2" s="1"/>
  <c r="AU83" i="8"/>
  <c r="AT83" i="8"/>
  <c r="AO83" i="8"/>
  <c r="AM83" i="8"/>
  <c r="AG83" i="8"/>
  <c r="AK83" i="8"/>
  <c r="AH83" i="8"/>
  <c r="AJ83" i="8"/>
  <c r="M87" i="8"/>
  <c r="R87" i="8" s="1"/>
  <c r="N87" i="8"/>
  <c r="S87" i="8" s="1"/>
  <c r="O87" i="8"/>
  <c r="Q87" i="8"/>
  <c r="V87" i="8" s="1"/>
  <c r="P87" i="8"/>
  <c r="U87" i="8" s="1"/>
  <c r="H88" i="8"/>
  <c r="K80" i="2"/>
  <c r="F88" i="2" l="1"/>
  <c r="AW81" i="8"/>
  <c r="AB83" i="8"/>
  <c r="AQ82" i="8"/>
  <c r="T85" i="8"/>
  <c r="AI84" i="8"/>
  <c r="AS82" i="8"/>
  <c r="AD83" i="8"/>
  <c r="AF86" i="8"/>
  <c r="Y84" i="8"/>
  <c r="AN83" i="8"/>
  <c r="W84" i="8"/>
  <c r="AL83" i="8"/>
  <c r="AC83" i="8"/>
  <c r="AR82" i="8"/>
  <c r="P79" i="2"/>
  <c r="S79" i="2" s="1"/>
  <c r="Z87" i="8"/>
  <c r="X87" i="8"/>
  <c r="AE86" i="8"/>
  <c r="AA87" i="8"/>
  <c r="N80" i="2"/>
  <c r="Q80" i="2" s="1"/>
  <c r="M80" i="2"/>
  <c r="L80" i="2"/>
  <c r="O80" i="2" s="1"/>
  <c r="AU84" i="8"/>
  <c r="AT84" i="8"/>
  <c r="AM84" i="8"/>
  <c r="AO84" i="8"/>
  <c r="AH84" i="8"/>
  <c r="AG84" i="8"/>
  <c r="AJ84" i="8"/>
  <c r="AK84" i="8"/>
  <c r="AP87" i="8"/>
  <c r="M88" i="8"/>
  <c r="R88" i="8" s="1"/>
  <c r="N88" i="8"/>
  <c r="S88" i="8" s="1"/>
  <c r="O88" i="8"/>
  <c r="P88" i="8"/>
  <c r="U88" i="8" s="1"/>
  <c r="Q88" i="8"/>
  <c r="V88" i="8" s="1"/>
  <c r="H89" i="8"/>
  <c r="K81" i="2"/>
  <c r="F89" i="2" l="1"/>
  <c r="P80" i="2"/>
  <c r="S80" i="2" s="1"/>
  <c r="AW82" i="8"/>
  <c r="AF87" i="8"/>
  <c r="AE87" i="8"/>
  <c r="AI85" i="8"/>
  <c r="T86" i="8"/>
  <c r="W85" i="8"/>
  <c r="AL84" i="8"/>
  <c r="AD84" i="8"/>
  <c r="AS83" i="8"/>
  <c r="AQ83" i="8"/>
  <c r="AB84" i="8"/>
  <c r="AC84" i="8"/>
  <c r="AR83" i="8"/>
  <c r="Y85" i="8"/>
  <c r="AN84" i="8"/>
  <c r="X88" i="8"/>
  <c r="Z88" i="8"/>
  <c r="AA88" i="8"/>
  <c r="N81" i="2"/>
  <c r="Q81" i="2" s="1"/>
  <c r="M81" i="2"/>
  <c r="P81" i="2" s="1"/>
  <c r="L81" i="2"/>
  <c r="O81" i="2" s="1"/>
  <c r="AU85" i="8"/>
  <c r="AT85" i="8"/>
  <c r="AO85" i="8"/>
  <c r="AM85" i="8"/>
  <c r="AK85" i="8"/>
  <c r="AH85" i="8"/>
  <c r="AJ85" i="8"/>
  <c r="AG85" i="8"/>
  <c r="M89" i="8"/>
  <c r="R89" i="8" s="1"/>
  <c r="P89" i="8"/>
  <c r="U89" i="8" s="1"/>
  <c r="Q89" i="8"/>
  <c r="V89" i="8" s="1"/>
  <c r="N89" i="8"/>
  <c r="S89" i="8" s="1"/>
  <c r="O89" i="8"/>
  <c r="H90" i="8"/>
  <c r="K82" i="2"/>
  <c r="F90" i="2" l="1"/>
  <c r="AE88" i="8"/>
  <c r="AF88" i="8"/>
  <c r="AC85" i="8"/>
  <c r="AR84" i="8"/>
  <c r="AL85" i="8"/>
  <c r="W86" i="8"/>
  <c r="T87" i="8"/>
  <c r="AI86" i="8"/>
  <c r="Y86" i="8"/>
  <c r="AN85" i="8"/>
  <c r="AB85" i="8"/>
  <c r="AQ84" i="8"/>
  <c r="AD85" i="8"/>
  <c r="AS84" i="8"/>
  <c r="AW83" i="8"/>
  <c r="AA89" i="8"/>
  <c r="AP89" i="8" s="1"/>
  <c r="AP88" i="8"/>
  <c r="X89" i="8"/>
  <c r="Z89" i="8"/>
  <c r="AE89" i="8" s="1"/>
  <c r="N82" i="2"/>
  <c r="Q82" i="2" s="1"/>
  <c r="M82" i="2"/>
  <c r="P82" i="2" s="1"/>
  <c r="L82" i="2"/>
  <c r="O82" i="2" s="1"/>
  <c r="AU86" i="8"/>
  <c r="AT86" i="8"/>
  <c r="AM86" i="8"/>
  <c r="AO86" i="8"/>
  <c r="AK86" i="8"/>
  <c r="AH86" i="8"/>
  <c r="AG86" i="8"/>
  <c r="AJ86" i="8"/>
  <c r="M90" i="8"/>
  <c r="R90" i="8" s="1"/>
  <c r="P90" i="8"/>
  <c r="U90" i="8" s="1"/>
  <c r="Q90" i="8"/>
  <c r="V90" i="8" s="1"/>
  <c r="N90" i="8"/>
  <c r="S90" i="8" s="1"/>
  <c r="O90" i="8"/>
  <c r="H91" i="8"/>
  <c r="S81" i="2"/>
  <c r="F91" i="2" s="1"/>
  <c r="K83" i="2"/>
  <c r="AW84" i="8" l="1"/>
  <c r="W87" i="8"/>
  <c r="AL86" i="8"/>
  <c r="AS85" i="8"/>
  <c r="AD86" i="8"/>
  <c r="Y87" i="8"/>
  <c r="AN86" i="8"/>
  <c r="AB86" i="8"/>
  <c r="AQ85" i="8"/>
  <c r="AI87" i="8"/>
  <c r="T88" i="8"/>
  <c r="AC86" i="8"/>
  <c r="AR85" i="8"/>
  <c r="AA90" i="8"/>
  <c r="AP90" i="8" s="1"/>
  <c r="AF89" i="8"/>
  <c r="Z90" i="8"/>
  <c r="AE90" i="8" s="1"/>
  <c r="X90" i="8"/>
  <c r="N83" i="2"/>
  <c r="Q83" i="2" s="1"/>
  <c r="M83" i="2"/>
  <c r="L83" i="2"/>
  <c r="O83" i="2" s="1"/>
  <c r="AU87" i="8"/>
  <c r="AT87" i="8"/>
  <c r="AO87" i="8"/>
  <c r="AM87" i="8"/>
  <c r="AK87" i="8"/>
  <c r="AJ87" i="8"/>
  <c r="AH87" i="8"/>
  <c r="AG87" i="8"/>
  <c r="M91" i="8"/>
  <c r="R91" i="8" s="1"/>
  <c r="P91" i="8"/>
  <c r="U91" i="8" s="1"/>
  <c r="Q91" i="8"/>
  <c r="V91" i="8" s="1"/>
  <c r="N91" i="8"/>
  <c r="S91" i="8" s="1"/>
  <c r="O91" i="8"/>
  <c r="H92" i="8"/>
  <c r="S82" i="2"/>
  <c r="F92" i="2" s="1"/>
  <c r="K84" i="2"/>
  <c r="AF90" i="8" l="1"/>
  <c r="AQ86" i="8"/>
  <c r="Y88" i="8"/>
  <c r="AN87" i="8"/>
  <c r="AB87" i="8"/>
  <c r="W88" i="8"/>
  <c r="AL87" i="8"/>
  <c r="AW85" i="8"/>
  <c r="AD87" i="8"/>
  <c r="AS86" i="8"/>
  <c r="AC87" i="8"/>
  <c r="AR86" i="8"/>
  <c r="AI88" i="8"/>
  <c r="T89" i="8"/>
  <c r="AA91" i="8"/>
  <c r="AP91" i="8" s="1"/>
  <c r="X91" i="8"/>
  <c r="Z91" i="8"/>
  <c r="AE91" i="8" s="1"/>
  <c r="N84" i="2"/>
  <c r="M84" i="2"/>
  <c r="P83" i="2"/>
  <c r="S83" i="2" s="1"/>
  <c r="F93" i="2" s="1"/>
  <c r="L84" i="2"/>
  <c r="O84" i="2" s="1"/>
  <c r="AU88" i="8"/>
  <c r="AT88" i="8"/>
  <c r="AM88" i="8"/>
  <c r="AO88" i="8"/>
  <c r="AH88" i="8"/>
  <c r="AG88" i="8"/>
  <c r="AK88" i="8"/>
  <c r="AJ88" i="8"/>
  <c r="M92" i="8"/>
  <c r="R92" i="8" s="1"/>
  <c r="P92" i="8"/>
  <c r="U92" i="8" s="1"/>
  <c r="Q92" i="8"/>
  <c r="V92" i="8" s="1"/>
  <c r="O92" i="8"/>
  <c r="N92" i="8"/>
  <c r="S92" i="8" s="1"/>
  <c r="H93" i="8"/>
  <c r="Q84" i="2"/>
  <c r="K85" i="2"/>
  <c r="AW86" i="8" l="1"/>
  <c r="AL88" i="8"/>
  <c r="W89" i="8"/>
  <c r="AD88" i="8"/>
  <c r="AS87" i="8"/>
  <c r="AQ87" i="8"/>
  <c r="AB88" i="8"/>
  <c r="AC88" i="8"/>
  <c r="AR87" i="8"/>
  <c r="AI89" i="8"/>
  <c r="T90" i="8"/>
  <c r="Y89" i="8"/>
  <c r="AN88" i="8"/>
  <c r="AA92" i="8"/>
  <c r="Z92" i="8"/>
  <c r="X92" i="8"/>
  <c r="AF91" i="8"/>
  <c r="N85" i="2"/>
  <c r="Q85" i="2" s="1"/>
  <c r="M85" i="2"/>
  <c r="P84" i="2"/>
  <c r="S84" i="2" s="1"/>
  <c r="F94" i="2" s="1"/>
  <c r="L85" i="2"/>
  <c r="O85" i="2" s="1"/>
  <c r="AU89" i="8"/>
  <c r="AT89" i="8"/>
  <c r="AO89" i="8"/>
  <c r="AM89" i="8"/>
  <c r="AK89" i="8"/>
  <c r="AH89" i="8"/>
  <c r="AG89" i="8"/>
  <c r="AJ89" i="8"/>
  <c r="AP92" i="8"/>
  <c r="M93" i="8"/>
  <c r="R93" i="8" s="1"/>
  <c r="P93" i="8"/>
  <c r="U93" i="8" s="1"/>
  <c r="Q93" i="8"/>
  <c r="V93" i="8" s="1"/>
  <c r="N93" i="8"/>
  <c r="S93" i="8" s="1"/>
  <c r="O93" i="8"/>
  <c r="H94" i="8"/>
  <c r="K86" i="2"/>
  <c r="AW87" i="8" l="1"/>
  <c r="AF92" i="8"/>
  <c r="Y90" i="8"/>
  <c r="AN89" i="8"/>
  <c r="AC89" i="8"/>
  <c r="AR88" i="8"/>
  <c r="AD89" i="8"/>
  <c r="AS88" i="8"/>
  <c r="AI90" i="8"/>
  <c r="T91" i="8"/>
  <c r="AB89" i="8"/>
  <c r="AQ88" i="8"/>
  <c r="AL89" i="8"/>
  <c r="W90" i="8"/>
  <c r="P85" i="2"/>
  <c r="S85" i="2" s="1"/>
  <c r="F95" i="2" s="1"/>
  <c r="Z93" i="8"/>
  <c r="X93" i="8"/>
  <c r="AE92" i="8"/>
  <c r="AA93" i="8"/>
  <c r="N86" i="2"/>
  <c r="Q86" i="2" s="1"/>
  <c r="M86" i="2"/>
  <c r="L86" i="2"/>
  <c r="O86" i="2" s="1"/>
  <c r="AU90" i="8"/>
  <c r="AT90" i="8"/>
  <c r="AM90" i="8"/>
  <c r="AO90" i="8"/>
  <c r="AJ90" i="8"/>
  <c r="AK90" i="8"/>
  <c r="AH90" i="8"/>
  <c r="AG90" i="8"/>
  <c r="AP93" i="8"/>
  <c r="M94" i="8"/>
  <c r="R94" i="8" s="1"/>
  <c r="P94" i="8"/>
  <c r="U94" i="8" s="1"/>
  <c r="Q94" i="8"/>
  <c r="V94" i="8" s="1"/>
  <c r="N94" i="8"/>
  <c r="S94" i="8" s="1"/>
  <c r="O94" i="8"/>
  <c r="H95" i="8"/>
  <c r="K87" i="2"/>
  <c r="P86" i="2" l="1"/>
  <c r="S86" i="2" s="1"/>
  <c r="F96" i="2" s="1"/>
  <c r="AW88" i="8"/>
  <c r="AF93" i="8"/>
  <c r="AQ89" i="8"/>
  <c r="AB90" i="8"/>
  <c r="AD90" i="8"/>
  <c r="AS89" i="8"/>
  <c r="Y91" i="8"/>
  <c r="AN90" i="8"/>
  <c r="W91" i="8"/>
  <c r="AL90" i="8"/>
  <c r="AI91" i="8"/>
  <c r="T92" i="8"/>
  <c r="AC90" i="8"/>
  <c r="AR89" i="8"/>
  <c r="X94" i="8"/>
  <c r="Z94" i="8"/>
  <c r="AA94" i="8"/>
  <c r="AE93" i="8"/>
  <c r="N87" i="2"/>
  <c r="Q87" i="2" s="1"/>
  <c r="M87" i="2"/>
  <c r="P87" i="2" s="1"/>
  <c r="L87" i="2"/>
  <c r="O87" i="2" s="1"/>
  <c r="AU91" i="8"/>
  <c r="AT91" i="8"/>
  <c r="AO91" i="8"/>
  <c r="AM91" i="8"/>
  <c r="AH91" i="8"/>
  <c r="AG91" i="8"/>
  <c r="AJ91" i="8"/>
  <c r="AK91" i="8"/>
  <c r="M95" i="8"/>
  <c r="R95" i="8" s="1"/>
  <c r="P95" i="8"/>
  <c r="U95" i="8" s="1"/>
  <c r="Q95" i="8"/>
  <c r="V95" i="8" s="1"/>
  <c r="N95" i="8"/>
  <c r="S95" i="8" s="1"/>
  <c r="O95" i="8"/>
  <c r="H96" i="8"/>
  <c r="K88" i="2"/>
  <c r="AE94" i="8" l="1"/>
  <c r="AW89" i="8"/>
  <c r="AC91" i="8"/>
  <c r="AR90" i="8"/>
  <c r="W92" i="8"/>
  <c r="AL91" i="8"/>
  <c r="AD91" i="8"/>
  <c r="AS90" i="8"/>
  <c r="T93" i="8"/>
  <c r="AI92" i="8"/>
  <c r="AB91" i="8"/>
  <c r="AQ90" i="8"/>
  <c r="AW90" i="8" s="1"/>
  <c r="Y92" i="8"/>
  <c r="AN91" i="8"/>
  <c r="AA95" i="8"/>
  <c r="X95" i="8"/>
  <c r="AP94" i="8"/>
  <c r="Z95" i="8"/>
  <c r="AF94" i="8"/>
  <c r="N88" i="2"/>
  <c r="Q88" i="2" s="1"/>
  <c r="M88" i="2"/>
  <c r="P88" i="2" s="1"/>
  <c r="L88" i="2"/>
  <c r="O88" i="2" s="1"/>
  <c r="AU92" i="8"/>
  <c r="AT92" i="8"/>
  <c r="AM92" i="8"/>
  <c r="AO92" i="8"/>
  <c r="AJ92" i="8"/>
  <c r="AK92" i="8"/>
  <c r="AH92" i="8"/>
  <c r="AG92" i="8"/>
  <c r="AP95" i="8"/>
  <c r="M96" i="8"/>
  <c r="R96" i="8" s="1"/>
  <c r="P96" i="8"/>
  <c r="U96" i="8" s="1"/>
  <c r="Q96" i="8"/>
  <c r="V96" i="8" s="1"/>
  <c r="O96" i="8"/>
  <c r="N96" i="8"/>
  <c r="S96" i="8" s="1"/>
  <c r="H97" i="8"/>
  <c r="S87" i="2"/>
  <c r="F97" i="2" s="1"/>
  <c r="K89" i="2"/>
  <c r="AF95" i="8" l="1"/>
  <c r="AQ91" i="8"/>
  <c r="AB92" i="8"/>
  <c r="AD92" i="8"/>
  <c r="AS91" i="8"/>
  <c r="AC92" i="8"/>
  <c r="AR91" i="8"/>
  <c r="Y93" i="8"/>
  <c r="AN92" i="8"/>
  <c r="AL92" i="8"/>
  <c r="W93" i="8"/>
  <c r="AI93" i="8"/>
  <c r="T94" i="8"/>
  <c r="Z96" i="8"/>
  <c r="AA96" i="8"/>
  <c r="AP96" i="8" s="1"/>
  <c r="X96" i="8"/>
  <c r="AE95" i="8"/>
  <c r="N89" i="2"/>
  <c r="Q89" i="2" s="1"/>
  <c r="M89" i="2"/>
  <c r="P89" i="2" s="1"/>
  <c r="L89" i="2"/>
  <c r="O89" i="2" s="1"/>
  <c r="AU93" i="8"/>
  <c r="AT93" i="8"/>
  <c r="AO93" i="8"/>
  <c r="AM93" i="8"/>
  <c r="AG93" i="8"/>
  <c r="AK93" i="8"/>
  <c r="AJ93" i="8"/>
  <c r="AH93" i="8"/>
  <c r="M97" i="8"/>
  <c r="R97" i="8" s="1"/>
  <c r="P97" i="8"/>
  <c r="U97" i="8" s="1"/>
  <c r="Q97" i="8"/>
  <c r="V97" i="8" s="1"/>
  <c r="N97" i="8"/>
  <c r="S97" i="8" s="1"/>
  <c r="O97" i="8"/>
  <c r="H98" i="8"/>
  <c r="S88" i="2"/>
  <c r="F98" i="2" s="1"/>
  <c r="K90" i="2"/>
  <c r="AW91" i="8" l="1"/>
  <c r="AE96" i="8"/>
  <c r="AC93" i="8"/>
  <c r="AR92" i="8"/>
  <c r="T95" i="8"/>
  <c r="AI94" i="8"/>
  <c r="AN93" i="8"/>
  <c r="Y94" i="8"/>
  <c r="AD93" i="8"/>
  <c r="AS92" i="8"/>
  <c r="W94" i="8"/>
  <c r="AL93" i="8"/>
  <c r="AB93" i="8"/>
  <c r="AQ92" i="8"/>
  <c r="X97" i="8"/>
  <c r="AA97" i="8"/>
  <c r="AP97" i="8" s="1"/>
  <c r="AF96" i="8"/>
  <c r="Z97" i="8"/>
  <c r="N90" i="2"/>
  <c r="Q90" i="2" s="1"/>
  <c r="M90" i="2"/>
  <c r="P90" i="2" s="1"/>
  <c r="L90" i="2"/>
  <c r="O90" i="2" s="1"/>
  <c r="AU94" i="8"/>
  <c r="AT94" i="8"/>
  <c r="AM94" i="8"/>
  <c r="AO94" i="8"/>
  <c r="AJ94" i="8"/>
  <c r="AG94" i="8"/>
  <c r="AH94" i="8"/>
  <c r="AK94" i="8"/>
  <c r="M98" i="8"/>
  <c r="R98" i="8" s="1"/>
  <c r="P98" i="8"/>
  <c r="U98" i="8" s="1"/>
  <c r="Q98" i="8"/>
  <c r="V98" i="8" s="1"/>
  <c r="N98" i="8"/>
  <c r="S98" i="8" s="1"/>
  <c r="O98" i="8"/>
  <c r="H99" i="8"/>
  <c r="S89" i="2"/>
  <c r="F99" i="2" s="1"/>
  <c r="K91" i="2"/>
  <c r="AW92" i="8" l="1"/>
  <c r="AQ93" i="8"/>
  <c r="AB94" i="8"/>
  <c r="AD94" i="8"/>
  <c r="AS93" i="8"/>
  <c r="AI95" i="8"/>
  <c r="T96" i="8"/>
  <c r="Y95" i="8"/>
  <c r="AN94" i="8"/>
  <c r="AL94" i="8"/>
  <c r="W95" i="8"/>
  <c r="AC94" i="8"/>
  <c r="AR93" i="8"/>
  <c r="AA98" i="8"/>
  <c r="Z98" i="8"/>
  <c r="AE97" i="8"/>
  <c r="AF97" i="8"/>
  <c r="X98" i="8"/>
  <c r="N91" i="2"/>
  <c r="Q91" i="2" s="1"/>
  <c r="M91" i="2"/>
  <c r="P91" i="2" s="1"/>
  <c r="L91" i="2"/>
  <c r="O91" i="2" s="1"/>
  <c r="AU95" i="8"/>
  <c r="AT95" i="8"/>
  <c r="AO95" i="8"/>
  <c r="AM95" i="8"/>
  <c r="AJ95" i="8"/>
  <c r="AK95" i="8"/>
  <c r="AG95" i="8"/>
  <c r="AH95" i="8"/>
  <c r="AP98" i="8"/>
  <c r="M99" i="8"/>
  <c r="R99" i="8" s="1"/>
  <c r="P99" i="8"/>
  <c r="U99" i="8" s="1"/>
  <c r="Q99" i="8"/>
  <c r="V99" i="8" s="1"/>
  <c r="N99" i="8"/>
  <c r="S99" i="8" s="1"/>
  <c r="O99" i="8"/>
  <c r="H100" i="8"/>
  <c r="S90" i="2"/>
  <c r="F100" i="2" s="1"/>
  <c r="K92" i="2"/>
  <c r="AF98" i="8" l="1"/>
  <c r="AE98" i="8"/>
  <c r="AC95" i="8"/>
  <c r="AR94" i="8"/>
  <c r="Y96" i="8"/>
  <c r="AN95" i="8"/>
  <c r="AD95" i="8"/>
  <c r="AS94" i="8"/>
  <c r="AL95" i="8"/>
  <c r="W96" i="8"/>
  <c r="AI96" i="8"/>
  <c r="T97" i="8"/>
  <c r="AQ94" i="8"/>
  <c r="AB95" i="8"/>
  <c r="AW93" i="8"/>
  <c r="X99" i="8"/>
  <c r="AA99" i="8"/>
  <c r="AP99" i="8" s="1"/>
  <c r="Z99" i="8"/>
  <c r="N92" i="2"/>
  <c r="Q92" i="2" s="1"/>
  <c r="M92" i="2"/>
  <c r="P92" i="2" s="1"/>
  <c r="L92" i="2"/>
  <c r="O92" i="2" s="1"/>
  <c r="AU96" i="8"/>
  <c r="AT96" i="8"/>
  <c r="AM96" i="8"/>
  <c r="AO96" i="8"/>
  <c r="AJ96" i="8"/>
  <c r="AK96" i="8"/>
  <c r="AH96" i="8"/>
  <c r="AG96" i="8"/>
  <c r="M100" i="8"/>
  <c r="R100" i="8" s="1"/>
  <c r="P100" i="8"/>
  <c r="U100" i="8" s="1"/>
  <c r="Q100" i="8"/>
  <c r="V100" i="8" s="1"/>
  <c r="O100" i="8"/>
  <c r="N100" i="8"/>
  <c r="S100" i="8" s="1"/>
  <c r="H101" i="8"/>
  <c r="S91" i="2"/>
  <c r="F101" i="2" s="1"/>
  <c r="K93" i="2"/>
  <c r="AW94" i="8" l="1"/>
  <c r="AF99" i="8"/>
  <c r="AQ95" i="8"/>
  <c r="AB96" i="8"/>
  <c r="W97" i="8"/>
  <c r="AL96" i="8"/>
  <c r="Y97" i="8"/>
  <c r="AN96" i="8"/>
  <c r="AI97" i="8"/>
  <c r="T98" i="8"/>
  <c r="AD96" i="8"/>
  <c r="AS95" i="8"/>
  <c r="AC96" i="8"/>
  <c r="AR95" i="8"/>
  <c r="Z100" i="8"/>
  <c r="AA100" i="8"/>
  <c r="AF100" i="8" s="1"/>
  <c r="X100" i="8"/>
  <c r="AE99" i="8"/>
  <c r="N93" i="2"/>
  <c r="Q93" i="2" s="1"/>
  <c r="M93" i="2"/>
  <c r="P93" i="2" s="1"/>
  <c r="L93" i="2"/>
  <c r="O93" i="2" s="1"/>
  <c r="AU97" i="8"/>
  <c r="AT97" i="8"/>
  <c r="AO97" i="8"/>
  <c r="AM97" i="8"/>
  <c r="AG97" i="8"/>
  <c r="AJ97" i="8"/>
  <c r="AK97" i="8"/>
  <c r="AH97" i="8"/>
  <c r="M101" i="8"/>
  <c r="R101" i="8" s="1"/>
  <c r="P101" i="8"/>
  <c r="U101" i="8" s="1"/>
  <c r="Q101" i="8"/>
  <c r="V101" i="8" s="1"/>
  <c r="N101" i="8"/>
  <c r="S101" i="8" s="1"/>
  <c r="O101" i="8"/>
  <c r="H102" i="8"/>
  <c r="S92" i="2"/>
  <c r="F102" i="2" s="1"/>
  <c r="K94" i="2"/>
  <c r="AE100" i="8" l="1"/>
  <c r="AP100" i="8"/>
  <c r="AC97" i="8"/>
  <c r="AR96" i="8"/>
  <c r="W98" i="8"/>
  <c r="AL97" i="8"/>
  <c r="AQ96" i="8"/>
  <c r="AB97" i="8"/>
  <c r="AD97" i="8"/>
  <c r="AS96" i="8"/>
  <c r="Y98" i="8"/>
  <c r="AN97" i="8"/>
  <c r="AW95" i="8"/>
  <c r="T99" i="8"/>
  <c r="AI98" i="8"/>
  <c r="X101" i="8"/>
  <c r="AA101" i="8"/>
  <c r="AF101" i="8" s="1"/>
  <c r="Z101" i="8"/>
  <c r="N94" i="2"/>
  <c r="Q94" i="2" s="1"/>
  <c r="M94" i="2"/>
  <c r="P94" i="2" s="1"/>
  <c r="L94" i="2"/>
  <c r="O94" i="2" s="1"/>
  <c r="AU98" i="8"/>
  <c r="AT98" i="8"/>
  <c r="AM98" i="8"/>
  <c r="AO98" i="8"/>
  <c r="AG98" i="8"/>
  <c r="AH98" i="8"/>
  <c r="AK98" i="8"/>
  <c r="AJ98" i="8"/>
  <c r="M102" i="8"/>
  <c r="R102" i="8" s="1"/>
  <c r="P102" i="8"/>
  <c r="U102" i="8" s="1"/>
  <c r="Q102" i="8"/>
  <c r="V102" i="8" s="1"/>
  <c r="N102" i="8"/>
  <c r="S102" i="8" s="1"/>
  <c r="O102" i="8"/>
  <c r="H103" i="8"/>
  <c r="S93" i="2"/>
  <c r="F103" i="2" s="1"/>
  <c r="K95" i="2"/>
  <c r="AW96" i="8" l="1"/>
  <c r="AP101" i="8"/>
  <c r="AI99" i="8"/>
  <c r="T100" i="8"/>
  <c r="AD98" i="8"/>
  <c r="AS97" i="8"/>
  <c r="W99" i="8"/>
  <c r="AL98" i="8"/>
  <c r="AQ97" i="8"/>
  <c r="AB98" i="8"/>
  <c r="Y99" i="8"/>
  <c r="AN98" i="8"/>
  <c r="AC98" i="8"/>
  <c r="AR97" i="8"/>
  <c r="X102" i="8"/>
  <c r="Z102" i="8"/>
  <c r="AA102" i="8"/>
  <c r="AF102" i="8" s="1"/>
  <c r="AE101" i="8"/>
  <c r="N95" i="2"/>
  <c r="Q95" i="2" s="1"/>
  <c r="M95" i="2"/>
  <c r="L95" i="2"/>
  <c r="O95" i="2" s="1"/>
  <c r="AU99" i="8"/>
  <c r="AT99" i="8"/>
  <c r="AO99" i="8"/>
  <c r="AM99" i="8"/>
  <c r="AK99" i="8"/>
  <c r="AH99" i="8"/>
  <c r="AJ99" i="8"/>
  <c r="AG99" i="8"/>
  <c r="M103" i="8"/>
  <c r="R103" i="8" s="1"/>
  <c r="P103" i="8"/>
  <c r="U103" i="8" s="1"/>
  <c r="Q103" i="8"/>
  <c r="V103" i="8" s="1"/>
  <c r="N103" i="8"/>
  <c r="S103" i="8" s="1"/>
  <c r="O103" i="8"/>
  <c r="H104" i="8"/>
  <c r="S94" i="2"/>
  <c r="F104" i="2" s="1"/>
  <c r="K96" i="2"/>
  <c r="AW97" i="8" l="1"/>
  <c r="AP102" i="8"/>
  <c r="AB99" i="8"/>
  <c r="AQ98" i="8"/>
  <c r="AC99" i="8"/>
  <c r="AR98" i="8"/>
  <c r="AD99" i="8"/>
  <c r="AS98" i="8"/>
  <c r="AI100" i="8"/>
  <c r="T101" i="8"/>
  <c r="Y100" i="8"/>
  <c r="AN99" i="8"/>
  <c r="W100" i="8"/>
  <c r="AL99" i="8"/>
  <c r="AE102" i="8"/>
  <c r="X103" i="8"/>
  <c r="Z103" i="8"/>
  <c r="AA103" i="8"/>
  <c r="AF103" i="8" s="1"/>
  <c r="N96" i="2"/>
  <c r="Q96" i="2" s="1"/>
  <c r="M96" i="2"/>
  <c r="P95" i="2"/>
  <c r="S95" i="2" s="1"/>
  <c r="F105" i="2" s="1"/>
  <c r="L96" i="2"/>
  <c r="O96" i="2" s="1"/>
  <c r="AU100" i="8"/>
  <c r="AT100" i="8"/>
  <c r="AM100" i="8"/>
  <c r="AO100" i="8"/>
  <c r="AH100" i="8"/>
  <c r="AK100" i="8"/>
  <c r="AG100" i="8"/>
  <c r="AJ100" i="8"/>
  <c r="M104" i="8"/>
  <c r="R104" i="8" s="1"/>
  <c r="P104" i="8"/>
  <c r="U104" i="8" s="1"/>
  <c r="Q104" i="8"/>
  <c r="V104" i="8" s="1"/>
  <c r="O104" i="8"/>
  <c r="N104" i="8"/>
  <c r="S104" i="8" s="1"/>
  <c r="H105" i="8"/>
  <c r="K97" i="2"/>
  <c r="AP103" i="8" l="1"/>
  <c r="Z104" i="8"/>
  <c r="T102" i="8"/>
  <c r="AI101" i="8"/>
  <c r="W101" i="8"/>
  <c r="AL100" i="8"/>
  <c r="AC100" i="8"/>
  <c r="AR99" i="8"/>
  <c r="AQ99" i="8"/>
  <c r="AW98" i="8"/>
  <c r="AN100" i="8"/>
  <c r="Y101" i="8"/>
  <c r="AD100" i="8"/>
  <c r="AS99" i="8"/>
  <c r="AB100" i="8"/>
  <c r="AE103" i="8"/>
  <c r="AE104" i="8" s="1"/>
  <c r="AA104" i="8"/>
  <c r="AP104" i="8" s="1"/>
  <c r="X104" i="8"/>
  <c r="N97" i="2"/>
  <c r="Q97" i="2" s="1"/>
  <c r="P96" i="2"/>
  <c r="S96" i="2" s="1"/>
  <c r="F106" i="2" s="1"/>
  <c r="M97" i="2"/>
  <c r="L97" i="2"/>
  <c r="O97" i="2" s="1"/>
  <c r="AU101" i="8"/>
  <c r="AT101" i="8"/>
  <c r="AO101" i="8"/>
  <c r="AM101" i="8"/>
  <c r="AJ101" i="8"/>
  <c r="AK101" i="8"/>
  <c r="AH101" i="8"/>
  <c r="AG101" i="8"/>
  <c r="M105" i="8"/>
  <c r="R105" i="8" s="1"/>
  <c r="P105" i="8"/>
  <c r="U105" i="8" s="1"/>
  <c r="Q105" i="8"/>
  <c r="V105" i="8" s="1"/>
  <c r="N105" i="8"/>
  <c r="S105" i="8" s="1"/>
  <c r="O105" i="8"/>
  <c r="H106" i="8"/>
  <c r="K98" i="2"/>
  <c r="AD101" i="8" l="1"/>
  <c r="AS100" i="8"/>
  <c r="AW99" i="8"/>
  <c r="W102" i="8"/>
  <c r="AL101" i="8"/>
  <c r="Y102" i="8"/>
  <c r="AN101" i="8"/>
  <c r="AQ100" i="8"/>
  <c r="AB101" i="8"/>
  <c r="AC101" i="8"/>
  <c r="AR100" i="8"/>
  <c r="AI102" i="8"/>
  <c r="T103" i="8"/>
  <c r="AA105" i="8"/>
  <c r="AF104" i="8"/>
  <c r="X105" i="8"/>
  <c r="Z105" i="8"/>
  <c r="AE105" i="8" s="1"/>
  <c r="N98" i="2"/>
  <c r="Q98" i="2" s="1"/>
  <c r="P97" i="2"/>
  <c r="S97" i="2" s="1"/>
  <c r="F107" i="2" s="1"/>
  <c r="M98" i="2"/>
  <c r="L98" i="2"/>
  <c r="O98" i="2" s="1"/>
  <c r="AU102" i="8"/>
  <c r="AT102" i="8"/>
  <c r="AM102" i="8"/>
  <c r="AO102" i="8"/>
  <c r="AH102" i="8"/>
  <c r="AJ102" i="8"/>
  <c r="AG102" i="8"/>
  <c r="AK102" i="8"/>
  <c r="M106" i="8"/>
  <c r="R106" i="8" s="1"/>
  <c r="P106" i="8"/>
  <c r="U106" i="8" s="1"/>
  <c r="Q106" i="8"/>
  <c r="V106" i="8" s="1"/>
  <c r="N106" i="8"/>
  <c r="S106" i="8" s="1"/>
  <c r="O106" i="8"/>
  <c r="H107" i="8"/>
  <c r="K99" i="2"/>
  <c r="T104" i="8" l="1"/>
  <c r="AI103" i="8"/>
  <c r="AD102" i="8"/>
  <c r="AS101" i="8"/>
  <c r="AW100" i="8"/>
  <c r="W103" i="8"/>
  <c r="AL102" i="8"/>
  <c r="AC102" i="8"/>
  <c r="AR101" i="8"/>
  <c r="AN102" i="8"/>
  <c r="Y103" i="8"/>
  <c r="AB102" i="8"/>
  <c r="AQ101" i="8"/>
  <c r="AA106" i="8"/>
  <c r="AP106" i="8" s="1"/>
  <c r="X106" i="8"/>
  <c r="AP105" i="8"/>
  <c r="AF105" i="8"/>
  <c r="Z106" i="8"/>
  <c r="N99" i="2"/>
  <c r="Q99" i="2" s="1"/>
  <c r="M99" i="2"/>
  <c r="P98" i="2"/>
  <c r="S98" i="2" s="1"/>
  <c r="F108" i="2" s="1"/>
  <c r="L99" i="2"/>
  <c r="O99" i="2" s="1"/>
  <c r="AU103" i="8"/>
  <c r="AT103" i="8"/>
  <c r="AO103" i="8"/>
  <c r="AM103" i="8"/>
  <c r="AH103" i="8"/>
  <c r="AJ103" i="8"/>
  <c r="AK103" i="8"/>
  <c r="AG103" i="8"/>
  <c r="M107" i="8"/>
  <c r="R107" i="8" s="1"/>
  <c r="P107" i="8"/>
  <c r="U107" i="8" s="1"/>
  <c r="Q107" i="8"/>
  <c r="V107" i="8" s="1"/>
  <c r="N107" i="8"/>
  <c r="S107" i="8" s="1"/>
  <c r="O107" i="8"/>
  <c r="H108" i="8"/>
  <c r="K100" i="2"/>
  <c r="AW101" i="8" l="1"/>
  <c r="AQ102" i="8"/>
  <c r="AB103" i="8"/>
  <c r="AC103" i="8"/>
  <c r="AR102" i="8"/>
  <c r="Y104" i="8"/>
  <c r="AN103" i="8"/>
  <c r="AS102" i="8"/>
  <c r="AD103" i="8"/>
  <c r="AL103" i="8"/>
  <c r="W104" i="8"/>
  <c r="T105" i="8"/>
  <c r="AI104" i="8"/>
  <c r="X107" i="8"/>
  <c r="Z107" i="8"/>
  <c r="AA107" i="8"/>
  <c r="AP107" i="8" s="1"/>
  <c r="AE106" i="8"/>
  <c r="AE107" i="8" s="1"/>
  <c r="AF106" i="8"/>
  <c r="N100" i="2"/>
  <c r="Q100" i="2" s="1"/>
  <c r="P99" i="2"/>
  <c r="S99" i="2" s="1"/>
  <c r="F109" i="2" s="1"/>
  <c r="M100" i="2"/>
  <c r="L100" i="2"/>
  <c r="O100" i="2" s="1"/>
  <c r="AU104" i="8"/>
  <c r="AT104" i="8"/>
  <c r="AM104" i="8"/>
  <c r="AO104" i="8"/>
  <c r="AH104" i="8"/>
  <c r="AJ104" i="8"/>
  <c r="AG104" i="8"/>
  <c r="AK104" i="8"/>
  <c r="M108" i="8"/>
  <c r="R108" i="8" s="1"/>
  <c r="P108" i="8"/>
  <c r="U108" i="8" s="1"/>
  <c r="Q108" i="8"/>
  <c r="V108" i="8" s="1"/>
  <c r="O108" i="8"/>
  <c r="N108" i="8"/>
  <c r="S108" i="8" s="1"/>
  <c r="H109" i="8"/>
  <c r="K101" i="2"/>
  <c r="AW102" i="8" l="1"/>
  <c r="AS103" i="8"/>
  <c r="AD104" i="8"/>
  <c r="AI105" i="8"/>
  <c r="T106" i="8"/>
  <c r="AC104" i="8"/>
  <c r="AR103" i="8"/>
  <c r="W105" i="8"/>
  <c r="AL104" i="8"/>
  <c r="AQ103" i="8"/>
  <c r="AB104" i="8"/>
  <c r="Y105" i="8"/>
  <c r="AN104" i="8"/>
  <c r="AA108" i="8"/>
  <c r="Z108" i="8"/>
  <c r="AE108" i="8" s="1"/>
  <c r="AF107" i="8"/>
  <c r="X108" i="8"/>
  <c r="N101" i="2"/>
  <c r="Q101" i="2" s="1"/>
  <c r="M101" i="2"/>
  <c r="P100" i="2"/>
  <c r="S100" i="2" s="1"/>
  <c r="F110" i="2" s="1"/>
  <c r="L101" i="2"/>
  <c r="O101" i="2" s="1"/>
  <c r="AU105" i="8"/>
  <c r="AT105" i="8"/>
  <c r="AO105" i="8"/>
  <c r="AM105" i="8"/>
  <c r="AK105" i="8"/>
  <c r="AH105" i="8"/>
  <c r="AJ105" i="8"/>
  <c r="AG105" i="8"/>
  <c r="M109" i="8"/>
  <c r="R109" i="8" s="1"/>
  <c r="P109" i="8"/>
  <c r="U109" i="8" s="1"/>
  <c r="Q109" i="8"/>
  <c r="V109" i="8" s="1"/>
  <c r="N109" i="8"/>
  <c r="S109" i="8" s="1"/>
  <c r="O109" i="8"/>
  <c r="H110" i="8"/>
  <c r="K102" i="2"/>
  <c r="AW103" i="8" l="1"/>
  <c r="T107" i="8"/>
  <c r="AI106" i="8"/>
  <c r="Y106" i="8"/>
  <c r="AN105" i="8"/>
  <c r="W106" i="8"/>
  <c r="AL105" i="8"/>
  <c r="AB105" i="8"/>
  <c r="AQ104" i="8"/>
  <c r="AD105" i="8"/>
  <c r="AS104" i="8"/>
  <c r="AC105" i="8"/>
  <c r="AR104" i="8"/>
  <c r="AA109" i="8"/>
  <c r="AP109" i="8" s="1"/>
  <c r="AP108" i="8"/>
  <c r="AF108" i="8"/>
  <c r="X109" i="8"/>
  <c r="Z109" i="8"/>
  <c r="N102" i="2"/>
  <c r="Q102" i="2" s="1"/>
  <c r="P101" i="2"/>
  <c r="S101" i="2" s="1"/>
  <c r="F111" i="2" s="1"/>
  <c r="M102" i="2"/>
  <c r="L102" i="2"/>
  <c r="O102" i="2" s="1"/>
  <c r="AU106" i="8"/>
  <c r="AT106" i="8"/>
  <c r="AM106" i="8"/>
  <c r="AO106" i="8"/>
  <c r="AJ106" i="8"/>
  <c r="AK106" i="8"/>
  <c r="AG106" i="8"/>
  <c r="AH106" i="8"/>
  <c r="M110" i="8"/>
  <c r="R110" i="8" s="1"/>
  <c r="P110" i="8"/>
  <c r="U110" i="8" s="1"/>
  <c r="Q110" i="8"/>
  <c r="V110" i="8" s="1"/>
  <c r="N110" i="8"/>
  <c r="S110" i="8" s="1"/>
  <c r="O110" i="8"/>
  <c r="H111" i="8"/>
  <c r="K103" i="2"/>
  <c r="AF109" i="8" l="1"/>
  <c r="AW104" i="8"/>
  <c r="AC106" i="8"/>
  <c r="AR105" i="8"/>
  <c r="AB106" i="8"/>
  <c r="AQ105" i="8"/>
  <c r="Y107" i="8"/>
  <c r="AN106" i="8"/>
  <c r="AD106" i="8"/>
  <c r="AS105" i="8"/>
  <c r="W107" i="8"/>
  <c r="AL106" i="8"/>
  <c r="AI107" i="8"/>
  <c r="T108" i="8"/>
  <c r="Z110" i="8"/>
  <c r="AA110" i="8"/>
  <c r="X110" i="8"/>
  <c r="AE109" i="8"/>
  <c r="N103" i="2"/>
  <c r="Q103" i="2" s="1"/>
  <c r="P102" i="2"/>
  <c r="S102" i="2" s="1"/>
  <c r="F112" i="2" s="1"/>
  <c r="M103" i="2"/>
  <c r="L103" i="2"/>
  <c r="O103" i="2" s="1"/>
  <c r="AU107" i="8"/>
  <c r="AT107" i="8"/>
  <c r="AO107" i="8"/>
  <c r="AM107" i="8"/>
  <c r="AG107" i="8"/>
  <c r="AJ107" i="8"/>
  <c r="AH107" i="8"/>
  <c r="AK107" i="8"/>
  <c r="M111" i="8"/>
  <c r="R111" i="8" s="1"/>
  <c r="P111" i="8"/>
  <c r="U111" i="8" s="1"/>
  <c r="Q111" i="8"/>
  <c r="V111" i="8" s="1"/>
  <c r="N111" i="8"/>
  <c r="S111" i="8" s="1"/>
  <c r="O111" i="8"/>
  <c r="H112" i="8"/>
  <c r="K104" i="2"/>
  <c r="AF110" i="8" l="1"/>
  <c r="AP110" i="8"/>
  <c r="AE110" i="8"/>
  <c r="AD107" i="8"/>
  <c r="AS106" i="8"/>
  <c r="AW105" i="8"/>
  <c r="AQ106" i="8"/>
  <c r="AB107" i="8"/>
  <c r="W108" i="8"/>
  <c r="AL107" i="8"/>
  <c r="T109" i="8"/>
  <c r="AI108" i="8"/>
  <c r="Y108" i="8"/>
  <c r="AN107" i="8"/>
  <c r="AC107" i="8"/>
  <c r="AR106" i="8"/>
  <c r="X111" i="8"/>
  <c r="AA111" i="8"/>
  <c r="Z111" i="8"/>
  <c r="N104" i="2"/>
  <c r="Q104" i="2" s="1"/>
  <c r="P103" i="2"/>
  <c r="S103" i="2" s="1"/>
  <c r="F113" i="2" s="1"/>
  <c r="M104" i="2"/>
  <c r="L104" i="2"/>
  <c r="O104" i="2" s="1"/>
  <c r="AU108" i="8"/>
  <c r="AT108" i="8"/>
  <c r="AM108" i="8"/>
  <c r="AO108" i="8"/>
  <c r="AJ108" i="8"/>
  <c r="AH108" i="8"/>
  <c r="AG108" i="8"/>
  <c r="AK108" i="8"/>
  <c r="M112" i="8"/>
  <c r="R112" i="8" s="1"/>
  <c r="P112" i="8"/>
  <c r="U112" i="8" s="1"/>
  <c r="Q112" i="8"/>
  <c r="V112" i="8" s="1"/>
  <c r="O112" i="8"/>
  <c r="N112" i="8"/>
  <c r="S112" i="8" s="1"/>
  <c r="H113" i="8"/>
  <c r="K105" i="2"/>
  <c r="AW106" i="8" l="1"/>
  <c r="Y109" i="8"/>
  <c r="AN108" i="8"/>
  <c r="W109" i="8"/>
  <c r="AL108" i="8"/>
  <c r="AC108" i="8"/>
  <c r="AR107" i="8"/>
  <c r="T110" i="8"/>
  <c r="AI109" i="8"/>
  <c r="AQ107" i="8"/>
  <c r="AB108" i="8"/>
  <c r="AD108" i="8"/>
  <c r="AS107" i="8"/>
  <c r="Z112" i="8"/>
  <c r="X112" i="8"/>
  <c r="AA112" i="8"/>
  <c r="AE111" i="8"/>
  <c r="AP111" i="8"/>
  <c r="AF111" i="8"/>
  <c r="N105" i="2"/>
  <c r="Q105" i="2" s="1"/>
  <c r="M105" i="2"/>
  <c r="P104" i="2"/>
  <c r="L105" i="2"/>
  <c r="O105" i="2" s="1"/>
  <c r="AU109" i="8"/>
  <c r="AT109" i="8"/>
  <c r="AO109" i="8"/>
  <c r="AM109" i="8"/>
  <c r="AG109" i="8"/>
  <c r="AJ109" i="8"/>
  <c r="AK109" i="8"/>
  <c r="AH109" i="8"/>
  <c r="AP112" i="8"/>
  <c r="M113" i="8"/>
  <c r="R113" i="8" s="1"/>
  <c r="P113" i="8"/>
  <c r="U113" i="8" s="1"/>
  <c r="Q113" i="8"/>
  <c r="V113" i="8" s="1"/>
  <c r="N113" i="8"/>
  <c r="S113" i="8" s="1"/>
  <c r="O113" i="8"/>
  <c r="H114" i="8"/>
  <c r="K106" i="2"/>
  <c r="AF112" i="8" l="1"/>
  <c r="AE112" i="8"/>
  <c r="AD109" i="8"/>
  <c r="AS108" i="8"/>
  <c r="AI110" i="8"/>
  <c r="T111" i="8"/>
  <c r="W110" i="8"/>
  <c r="AL109" i="8"/>
  <c r="AB109" i="8"/>
  <c r="AQ108" i="8"/>
  <c r="AW107" i="8"/>
  <c r="AC109" i="8"/>
  <c r="AR108" i="8"/>
  <c r="AN109" i="8"/>
  <c r="Y110" i="8"/>
  <c r="P105" i="2"/>
  <c r="S105" i="2" s="1"/>
  <c r="S104" i="2"/>
  <c r="F114" i="2" s="1"/>
  <c r="AA113" i="8"/>
  <c r="X113" i="8"/>
  <c r="Z113" i="8"/>
  <c r="N106" i="2"/>
  <c r="Q106" i="2" s="1"/>
  <c r="M106" i="2"/>
  <c r="L106" i="2"/>
  <c r="O106" i="2" s="1"/>
  <c r="AU110" i="8"/>
  <c r="AT110" i="8"/>
  <c r="AM110" i="8"/>
  <c r="AO110" i="8"/>
  <c r="AH110" i="8"/>
  <c r="AK110" i="8"/>
  <c r="AG110" i="8"/>
  <c r="AJ110" i="8"/>
  <c r="AP113" i="8"/>
  <c r="M114" i="8"/>
  <c r="R114" i="8" s="1"/>
  <c r="P114" i="8"/>
  <c r="U114" i="8" s="1"/>
  <c r="Q114" i="8"/>
  <c r="V114" i="8" s="1"/>
  <c r="N114" i="8"/>
  <c r="S114" i="8" s="1"/>
  <c r="O114" i="8"/>
  <c r="H115" i="8"/>
  <c r="K107" i="2"/>
  <c r="AW108" i="8" l="1"/>
  <c r="AC110" i="8"/>
  <c r="AR109" i="8"/>
  <c r="Y111" i="8"/>
  <c r="AN110" i="8"/>
  <c r="W111" i="8"/>
  <c r="AL110" i="8"/>
  <c r="AS109" i="8"/>
  <c r="AD110" i="8"/>
  <c r="Z114" i="8"/>
  <c r="AI111" i="8"/>
  <c r="T112" i="8"/>
  <c r="AQ109" i="8"/>
  <c r="AB110" i="8"/>
  <c r="P106" i="2"/>
  <c r="S106" i="2" s="1"/>
  <c r="F115" i="2"/>
  <c r="AA114" i="8"/>
  <c r="X114" i="8"/>
  <c r="AE113" i="8"/>
  <c r="AF113" i="8"/>
  <c r="N107" i="2"/>
  <c r="M107" i="2"/>
  <c r="L107" i="2"/>
  <c r="O107" i="2" s="1"/>
  <c r="AU111" i="8"/>
  <c r="AT111" i="8"/>
  <c r="AO111" i="8"/>
  <c r="AM111" i="8"/>
  <c r="AJ111" i="8"/>
  <c r="AG111" i="8"/>
  <c r="AH111" i="8"/>
  <c r="AK111" i="8"/>
  <c r="M115" i="8"/>
  <c r="R115" i="8" s="1"/>
  <c r="P115" i="8"/>
  <c r="U115" i="8" s="1"/>
  <c r="Q115" i="8"/>
  <c r="V115" i="8" s="1"/>
  <c r="N115" i="8"/>
  <c r="S115" i="8" s="1"/>
  <c r="O115" i="8"/>
  <c r="H116" i="8"/>
  <c r="K108" i="2"/>
  <c r="AE114" i="8" l="1"/>
  <c r="AI112" i="8"/>
  <c r="T113" i="8"/>
  <c r="Y112" i="8"/>
  <c r="AN111" i="8"/>
  <c r="AB111" i="8"/>
  <c r="AQ110" i="8"/>
  <c r="W112" i="8"/>
  <c r="AL111" i="8"/>
  <c r="AC111" i="8"/>
  <c r="AR110" i="8"/>
  <c r="AW109" i="8"/>
  <c r="AD111" i="8"/>
  <c r="AS110" i="8"/>
  <c r="F116" i="2"/>
  <c r="P107" i="2"/>
  <c r="N108" i="2"/>
  <c r="Z115" i="8"/>
  <c r="AA115" i="8"/>
  <c r="AP115" i="8" s="1"/>
  <c r="AP114" i="8"/>
  <c r="AF114" i="8"/>
  <c r="X115" i="8"/>
  <c r="Q107" i="2"/>
  <c r="M108" i="2"/>
  <c r="L108" i="2"/>
  <c r="O108" i="2" s="1"/>
  <c r="AU112" i="8"/>
  <c r="AT112" i="8"/>
  <c r="AM112" i="8"/>
  <c r="AO112" i="8"/>
  <c r="AG112" i="8"/>
  <c r="AH112" i="8"/>
  <c r="AK112" i="8"/>
  <c r="AJ112" i="8"/>
  <c r="M116" i="8"/>
  <c r="R116" i="8" s="1"/>
  <c r="P116" i="8"/>
  <c r="U116" i="8" s="1"/>
  <c r="Q116" i="8"/>
  <c r="V116" i="8" s="1"/>
  <c r="O116" i="8"/>
  <c r="N116" i="8"/>
  <c r="S116" i="8" s="1"/>
  <c r="H117" i="8"/>
  <c r="K109" i="2"/>
  <c r="N109" i="2" l="1"/>
  <c r="S107" i="2"/>
  <c r="F117" i="2" s="1"/>
  <c r="AE115" i="8"/>
  <c r="AS111" i="8"/>
  <c r="AD112" i="8"/>
  <c r="W113" i="8"/>
  <c r="AL112" i="8"/>
  <c r="Y113" i="8"/>
  <c r="AN112" i="8"/>
  <c r="AW110" i="8"/>
  <c r="AI113" i="8"/>
  <c r="T114" i="8"/>
  <c r="AF115" i="8"/>
  <c r="AC112" i="8"/>
  <c r="AR111" i="8"/>
  <c r="AB112" i="8"/>
  <c r="AQ111" i="8"/>
  <c r="Q108" i="2"/>
  <c r="Z116" i="8"/>
  <c r="AE116" i="8" s="1"/>
  <c r="X116" i="8"/>
  <c r="AA116" i="8"/>
  <c r="AF116" i="8" s="1"/>
  <c r="M109" i="2"/>
  <c r="P108" i="2"/>
  <c r="L109" i="2"/>
  <c r="O109" i="2" s="1"/>
  <c r="AU113" i="8"/>
  <c r="AT113" i="8"/>
  <c r="AM113" i="8"/>
  <c r="AO113" i="8"/>
  <c r="AK113" i="8"/>
  <c r="AJ113" i="8"/>
  <c r="AG113" i="8"/>
  <c r="AH113" i="8"/>
  <c r="M117" i="8"/>
  <c r="R117" i="8" s="1"/>
  <c r="P117" i="8"/>
  <c r="U117" i="8" s="1"/>
  <c r="Q117" i="8"/>
  <c r="V117" i="8" s="1"/>
  <c r="N117" i="8"/>
  <c r="S117" i="8" s="1"/>
  <c r="O117" i="8"/>
  <c r="H118" i="8"/>
  <c r="K110" i="2"/>
  <c r="N110" i="2" l="1"/>
  <c r="Q109" i="2"/>
  <c r="S108" i="2"/>
  <c r="F118" i="2" s="1"/>
  <c r="AQ112" i="8"/>
  <c r="T115" i="8"/>
  <c r="AI114" i="8"/>
  <c r="Y114" i="8"/>
  <c r="AN113" i="8"/>
  <c r="AP116" i="8"/>
  <c r="AC113" i="8"/>
  <c r="AR112" i="8"/>
  <c r="AB113" i="8"/>
  <c r="W114" i="8"/>
  <c r="AL113" i="8"/>
  <c r="AW111" i="8"/>
  <c r="AS112" i="8"/>
  <c r="AD113" i="8"/>
  <c r="X117" i="8"/>
  <c r="Z117" i="8"/>
  <c r="AA117" i="8"/>
  <c r="AF117" i="8" s="1"/>
  <c r="P109" i="2"/>
  <c r="M110" i="2"/>
  <c r="L110" i="2"/>
  <c r="O110" i="2" s="1"/>
  <c r="AU114" i="8"/>
  <c r="AT114" i="8"/>
  <c r="AO114" i="8"/>
  <c r="AM114" i="8"/>
  <c r="AH114" i="8"/>
  <c r="AJ114" i="8"/>
  <c r="AK114" i="8"/>
  <c r="AG114" i="8"/>
  <c r="AP117" i="8"/>
  <c r="M118" i="8"/>
  <c r="R118" i="8" s="1"/>
  <c r="P118" i="8"/>
  <c r="U118" i="8" s="1"/>
  <c r="Q118" i="8"/>
  <c r="V118" i="8" s="1"/>
  <c r="N118" i="8"/>
  <c r="S118" i="8" s="1"/>
  <c r="O118" i="8"/>
  <c r="H119" i="8"/>
  <c r="K111" i="2"/>
  <c r="N111" i="2" s="1"/>
  <c r="Q110" i="2" l="1"/>
  <c r="S109" i="2"/>
  <c r="F119" i="2" s="1"/>
  <c r="AW112" i="8"/>
  <c r="AS113" i="8"/>
  <c r="AD114" i="8"/>
  <c r="AL114" i="8"/>
  <c r="W115" i="8"/>
  <c r="AI115" i="8"/>
  <c r="T116" i="8"/>
  <c r="AQ113" i="8"/>
  <c r="AB114" i="8"/>
  <c r="Y115" i="8"/>
  <c r="AN114" i="8"/>
  <c r="AC114" i="8"/>
  <c r="AR113" i="8"/>
  <c r="AA118" i="8"/>
  <c r="AP118" i="8" s="1"/>
  <c r="X118" i="8"/>
  <c r="Z118" i="8"/>
  <c r="AE117" i="8"/>
  <c r="P110" i="2"/>
  <c r="M111" i="2"/>
  <c r="L111" i="2"/>
  <c r="O111" i="2" s="1"/>
  <c r="AU115" i="8"/>
  <c r="AT115" i="8"/>
  <c r="AM115" i="8"/>
  <c r="AO115" i="8"/>
  <c r="AK115" i="8"/>
  <c r="AH115" i="8"/>
  <c r="AG115" i="8"/>
  <c r="AJ115" i="8"/>
  <c r="M119" i="8"/>
  <c r="R119" i="8" s="1"/>
  <c r="P119" i="8"/>
  <c r="U119" i="8" s="1"/>
  <c r="Q119" i="8"/>
  <c r="V119" i="8" s="1"/>
  <c r="N119" i="8"/>
  <c r="S119" i="8" s="1"/>
  <c r="O119" i="8"/>
  <c r="H120" i="8"/>
  <c r="Q111" i="2"/>
  <c r="K112" i="2"/>
  <c r="N112" i="2" s="1"/>
  <c r="S110" i="2" l="1"/>
  <c r="F120" i="2" s="1"/>
  <c r="AW113" i="8"/>
  <c r="AF118" i="8"/>
  <c r="Y116" i="8"/>
  <c r="AN115" i="8"/>
  <c r="AE118" i="8"/>
  <c r="AB115" i="8"/>
  <c r="AQ114" i="8"/>
  <c r="W116" i="8"/>
  <c r="AL115" i="8"/>
  <c r="AC115" i="8"/>
  <c r="AR114" i="8"/>
  <c r="AI116" i="8"/>
  <c r="T117" i="8"/>
  <c r="AD115" i="8"/>
  <c r="AS114" i="8"/>
  <c r="Z119" i="8"/>
  <c r="AA119" i="8"/>
  <c r="AP119" i="8" s="1"/>
  <c r="X119" i="8"/>
  <c r="M112" i="2"/>
  <c r="P111" i="2"/>
  <c r="S111" i="2" s="1"/>
  <c r="L112" i="2"/>
  <c r="O112" i="2" s="1"/>
  <c r="AU116" i="8"/>
  <c r="AT116" i="8"/>
  <c r="AO116" i="8"/>
  <c r="AM116" i="8"/>
  <c r="AK116" i="8"/>
  <c r="AH116" i="8"/>
  <c r="AJ116" i="8"/>
  <c r="AG116" i="8"/>
  <c r="M120" i="8"/>
  <c r="R120" i="8" s="1"/>
  <c r="P120" i="8"/>
  <c r="U120" i="8" s="1"/>
  <c r="Q120" i="8"/>
  <c r="V120" i="8" s="1"/>
  <c r="O120" i="8"/>
  <c r="N120" i="8"/>
  <c r="S120" i="8" s="1"/>
  <c r="H121" i="8"/>
  <c r="K113" i="2"/>
  <c r="N113" i="2" s="1"/>
  <c r="Q112" i="2"/>
  <c r="F121" i="2" l="1"/>
  <c r="AE119" i="8"/>
  <c r="AD116" i="8"/>
  <c r="AS115" i="8"/>
  <c r="AC116" i="8"/>
  <c r="AR115" i="8"/>
  <c r="AQ115" i="8"/>
  <c r="AB116" i="8"/>
  <c r="AI117" i="8"/>
  <c r="T118" i="8"/>
  <c r="AL116" i="8"/>
  <c r="W117" i="8"/>
  <c r="AF119" i="8"/>
  <c r="AW114" i="8"/>
  <c r="Y117" i="8"/>
  <c r="AN116" i="8"/>
  <c r="P112" i="2"/>
  <c r="S112" i="2" s="1"/>
  <c r="F122" i="2" s="1"/>
  <c r="Z120" i="8"/>
  <c r="AE120" i="8" s="1"/>
  <c r="X120" i="8"/>
  <c r="AA120" i="8"/>
  <c r="L113" i="2"/>
  <c r="O113" i="2" s="1"/>
  <c r="M113" i="2"/>
  <c r="AU117" i="8"/>
  <c r="AT117" i="8"/>
  <c r="AM117" i="8"/>
  <c r="AO117" i="8"/>
  <c r="AK117" i="8"/>
  <c r="AH117" i="8"/>
  <c r="AG117" i="8"/>
  <c r="AJ117" i="8"/>
  <c r="M121" i="8"/>
  <c r="R121" i="8" s="1"/>
  <c r="P121" i="8"/>
  <c r="U121" i="8" s="1"/>
  <c r="Q121" i="8"/>
  <c r="V121" i="8" s="1"/>
  <c r="N121" i="8"/>
  <c r="S121" i="8" s="1"/>
  <c r="O121" i="8"/>
  <c r="H122" i="8"/>
  <c r="Q113" i="2"/>
  <c r="K114" i="2"/>
  <c r="AW115" i="8" l="1"/>
  <c r="AI118" i="8"/>
  <c r="T119" i="8"/>
  <c r="AC117" i="8"/>
  <c r="AR116" i="8"/>
  <c r="W118" i="8"/>
  <c r="AL117" i="8"/>
  <c r="AQ116" i="8"/>
  <c r="AB117" i="8"/>
  <c r="AN117" i="8"/>
  <c r="Y118" i="8"/>
  <c r="AD117" i="8"/>
  <c r="AS116" i="8"/>
  <c r="P113" i="2"/>
  <c r="S113" i="2" s="1"/>
  <c r="F123" i="2" s="1"/>
  <c r="L114" i="2"/>
  <c r="O114" i="2" s="1"/>
  <c r="AA121" i="8"/>
  <c r="X121" i="8"/>
  <c r="Z121" i="8"/>
  <c r="AP120" i="8"/>
  <c r="AF120" i="8"/>
  <c r="AF121" i="8" s="1"/>
  <c r="N114" i="2"/>
  <c r="M114" i="2"/>
  <c r="AU118" i="8"/>
  <c r="AT118" i="8"/>
  <c r="AO118" i="8"/>
  <c r="AM118" i="8"/>
  <c r="AG118" i="8"/>
  <c r="AK118" i="8"/>
  <c r="AJ118" i="8"/>
  <c r="AH118" i="8"/>
  <c r="M122" i="8"/>
  <c r="R122" i="8" s="1"/>
  <c r="P122" i="8"/>
  <c r="U122" i="8" s="1"/>
  <c r="Q122" i="8"/>
  <c r="V122" i="8" s="1"/>
  <c r="N122" i="8"/>
  <c r="S122" i="8" s="1"/>
  <c r="O122" i="8"/>
  <c r="H123" i="8"/>
  <c r="K115" i="2"/>
  <c r="AP121" i="8" l="1"/>
  <c r="AW116" i="8"/>
  <c r="AS117" i="8"/>
  <c r="AD118" i="8"/>
  <c r="AC118" i="8"/>
  <c r="AR117" i="8"/>
  <c r="AN118" i="8"/>
  <c r="Y119" i="8"/>
  <c r="T120" i="8"/>
  <c r="AI119" i="8"/>
  <c r="AL118" i="8"/>
  <c r="W119" i="8"/>
  <c r="AB118" i="8"/>
  <c r="AQ117" i="8"/>
  <c r="P114" i="2"/>
  <c r="L115" i="2"/>
  <c r="O115" i="2" s="1"/>
  <c r="N115" i="2"/>
  <c r="X122" i="8"/>
  <c r="AA122" i="8"/>
  <c r="AF122" i="8" s="1"/>
  <c r="Z122" i="8"/>
  <c r="AE121" i="8"/>
  <c r="Q114" i="2"/>
  <c r="M115" i="2"/>
  <c r="AU119" i="8"/>
  <c r="AT119" i="8"/>
  <c r="AO119" i="8"/>
  <c r="AM119" i="8"/>
  <c r="AH119" i="8"/>
  <c r="AJ119" i="8"/>
  <c r="AG119" i="8"/>
  <c r="AK119" i="8"/>
  <c r="M123" i="8"/>
  <c r="R123" i="8" s="1"/>
  <c r="P123" i="8"/>
  <c r="U123" i="8" s="1"/>
  <c r="Q123" i="8"/>
  <c r="V123" i="8" s="1"/>
  <c r="N123" i="8"/>
  <c r="S123" i="8" s="1"/>
  <c r="O123" i="8"/>
  <c r="H124" i="8"/>
  <c r="K116" i="2"/>
  <c r="P115" i="2" l="1"/>
  <c r="L116" i="2"/>
  <c r="O116" i="2" s="1"/>
  <c r="AP122" i="8"/>
  <c r="AW117" i="8"/>
  <c r="AE122" i="8"/>
  <c r="AQ118" i="8"/>
  <c r="AB119" i="8"/>
  <c r="AI120" i="8"/>
  <c r="T121" i="8"/>
  <c r="AC119" i="8"/>
  <c r="AR118" i="8"/>
  <c r="AL119" i="8"/>
  <c r="W120" i="8"/>
  <c r="Y120" i="8"/>
  <c r="AN119" i="8"/>
  <c r="AD119" i="8"/>
  <c r="AS118" i="8"/>
  <c r="S114" i="2"/>
  <c r="F124" i="2" s="1"/>
  <c r="Q115" i="2"/>
  <c r="Z123" i="8"/>
  <c r="AA123" i="8"/>
  <c r="AF123" i="8" s="1"/>
  <c r="X123" i="8"/>
  <c r="N116" i="2"/>
  <c r="Q116" i="2" s="1"/>
  <c r="M116" i="2"/>
  <c r="P116" i="2" s="1"/>
  <c r="AU120" i="8"/>
  <c r="AT120" i="8"/>
  <c r="AM120" i="8"/>
  <c r="AO120" i="8"/>
  <c r="AK120" i="8"/>
  <c r="AH120" i="8"/>
  <c r="AG120" i="8"/>
  <c r="AJ120" i="8"/>
  <c r="AP123" i="8"/>
  <c r="M124" i="8"/>
  <c r="R124" i="8" s="1"/>
  <c r="P124" i="8"/>
  <c r="U124" i="8" s="1"/>
  <c r="Q124" i="8"/>
  <c r="V124" i="8" s="1"/>
  <c r="O124" i="8"/>
  <c r="N124" i="8"/>
  <c r="S124" i="8" s="1"/>
  <c r="H125" i="8"/>
  <c r="K117" i="2"/>
  <c r="S115" i="2" l="1"/>
  <c r="F125" i="2" s="1"/>
  <c r="L117" i="2"/>
  <c r="O117" i="2" s="1"/>
  <c r="W121" i="8"/>
  <c r="AL120" i="8"/>
  <c r="AI121" i="8"/>
  <c r="T122" i="8"/>
  <c r="AD120" i="8"/>
  <c r="AS119" i="8"/>
  <c r="AQ119" i="8"/>
  <c r="AB120" i="8"/>
  <c r="Y121" i="8"/>
  <c r="AN120" i="8"/>
  <c r="AC120" i="8"/>
  <c r="AR119" i="8"/>
  <c r="AW118" i="8"/>
  <c r="Z124" i="8"/>
  <c r="X124" i="8"/>
  <c r="AA124" i="8"/>
  <c r="AP124" i="8" s="1"/>
  <c r="AE123" i="8"/>
  <c r="N117" i="2"/>
  <c r="Q117" i="2" s="1"/>
  <c r="M117" i="2"/>
  <c r="P117" i="2" s="1"/>
  <c r="AU121" i="8"/>
  <c r="AT121" i="8"/>
  <c r="AO121" i="8"/>
  <c r="AM121" i="8"/>
  <c r="AJ121" i="8"/>
  <c r="AH121" i="8"/>
  <c r="AK121" i="8"/>
  <c r="AG121" i="8"/>
  <c r="M125" i="8"/>
  <c r="R125" i="8" s="1"/>
  <c r="P125" i="8"/>
  <c r="U125" i="8" s="1"/>
  <c r="Q125" i="8"/>
  <c r="V125" i="8" s="1"/>
  <c r="N125" i="8"/>
  <c r="S125" i="8" s="1"/>
  <c r="O125" i="8"/>
  <c r="H126" i="8"/>
  <c r="S116" i="2"/>
  <c r="K118" i="2"/>
  <c r="F126" i="2" l="1"/>
  <c r="L118" i="2"/>
  <c r="O118" i="2" s="1"/>
  <c r="AE124" i="8"/>
  <c r="AW119" i="8"/>
  <c r="Y122" i="8"/>
  <c r="AN121" i="8"/>
  <c r="AD121" i="8"/>
  <c r="AS120" i="8"/>
  <c r="AL121" i="8"/>
  <c r="W122" i="8"/>
  <c r="AB121" i="8"/>
  <c r="AQ120" i="8"/>
  <c r="AI122" i="8"/>
  <c r="T123" i="8"/>
  <c r="AC121" i="8"/>
  <c r="AR120" i="8"/>
  <c r="X125" i="8"/>
  <c r="AA125" i="8"/>
  <c r="AP125" i="8" s="1"/>
  <c r="AF124" i="8"/>
  <c r="Z125" i="8"/>
  <c r="N118" i="2"/>
  <c r="Q118" i="2" s="1"/>
  <c r="M118" i="2"/>
  <c r="P118" i="2" s="1"/>
  <c r="AU122" i="8"/>
  <c r="AT122" i="8"/>
  <c r="AM122" i="8"/>
  <c r="AO122" i="8"/>
  <c r="AK122" i="8"/>
  <c r="AJ122" i="8"/>
  <c r="AG122" i="8"/>
  <c r="AH122" i="8"/>
  <c r="M126" i="8"/>
  <c r="R126" i="8" s="1"/>
  <c r="P126" i="8"/>
  <c r="U126" i="8" s="1"/>
  <c r="Q126" i="8"/>
  <c r="V126" i="8" s="1"/>
  <c r="O126" i="8"/>
  <c r="N126" i="8"/>
  <c r="S126" i="8" s="1"/>
  <c r="H127" i="8"/>
  <c r="S117" i="2"/>
  <c r="K119" i="2"/>
  <c r="F127" i="2" l="1"/>
  <c r="L119" i="2"/>
  <c r="O119" i="2" s="1"/>
  <c r="AF125" i="8"/>
  <c r="AW120" i="8"/>
  <c r="AC122" i="8"/>
  <c r="AR121" i="8"/>
  <c r="AB122" i="8"/>
  <c r="AQ121" i="8"/>
  <c r="AD122" i="8"/>
  <c r="AS121" i="8"/>
  <c r="T124" i="8"/>
  <c r="AI123" i="8"/>
  <c r="W123" i="8"/>
  <c r="AL122" i="8"/>
  <c r="Y123" i="8"/>
  <c r="AN122" i="8"/>
  <c r="AA126" i="8"/>
  <c r="AP126" i="8" s="1"/>
  <c r="Z126" i="8"/>
  <c r="X126" i="8"/>
  <c r="AE125" i="8"/>
  <c r="N119" i="2"/>
  <c r="M119" i="2"/>
  <c r="P119" i="2" s="1"/>
  <c r="AU123" i="8"/>
  <c r="AT123" i="8"/>
  <c r="AM123" i="8"/>
  <c r="AO123" i="8"/>
  <c r="AJ123" i="8"/>
  <c r="AH123" i="8"/>
  <c r="AK123" i="8"/>
  <c r="AG123" i="8"/>
  <c r="M127" i="8"/>
  <c r="R127" i="8" s="1"/>
  <c r="P127" i="8"/>
  <c r="U127" i="8" s="1"/>
  <c r="Q127" i="8"/>
  <c r="V127" i="8" s="1"/>
  <c r="N127" i="8"/>
  <c r="S127" i="8" s="1"/>
  <c r="O127" i="8"/>
  <c r="H128" i="8"/>
  <c r="S118" i="2"/>
  <c r="K120" i="2"/>
  <c r="F128" i="2" l="1"/>
  <c r="L120" i="2"/>
  <c r="O120" i="2" s="1"/>
  <c r="AW121" i="8"/>
  <c r="Y124" i="8"/>
  <c r="AN123" i="8"/>
  <c r="AI124" i="8"/>
  <c r="T125" i="8"/>
  <c r="AQ122" i="8"/>
  <c r="AB123" i="8"/>
  <c r="AL123" i="8"/>
  <c r="W124" i="8"/>
  <c r="AS122" i="8"/>
  <c r="AD123" i="8"/>
  <c r="AC123" i="8"/>
  <c r="AR122" i="8"/>
  <c r="N120" i="2"/>
  <c r="X127" i="8"/>
  <c r="Z127" i="8"/>
  <c r="AA127" i="8"/>
  <c r="AP127" i="8" s="1"/>
  <c r="AF126" i="8"/>
  <c r="AE126" i="8"/>
  <c r="Q119" i="2"/>
  <c r="S119" i="2" s="1"/>
  <c r="F129" i="2" s="1"/>
  <c r="M120" i="2"/>
  <c r="P120" i="2" s="1"/>
  <c r="AU124" i="8"/>
  <c r="AT124" i="8"/>
  <c r="AO124" i="8"/>
  <c r="AM124" i="8"/>
  <c r="AJ124" i="8"/>
  <c r="AG124" i="8"/>
  <c r="AK124" i="8"/>
  <c r="AH124" i="8"/>
  <c r="M128" i="8"/>
  <c r="R128" i="8" s="1"/>
  <c r="P128" i="8"/>
  <c r="U128" i="8" s="1"/>
  <c r="Q128" i="8"/>
  <c r="V128" i="8" s="1"/>
  <c r="N128" i="8"/>
  <c r="S128" i="8" s="1"/>
  <c r="O128" i="8"/>
  <c r="H129" i="8"/>
  <c r="K121" i="2"/>
  <c r="L121" i="2" l="1"/>
  <c r="O121" i="2" s="1"/>
  <c r="AW122" i="8"/>
  <c r="AE127" i="8"/>
  <c r="W125" i="8"/>
  <c r="AL124" i="8"/>
  <c r="T126" i="8"/>
  <c r="AI125" i="8"/>
  <c r="AC124" i="8"/>
  <c r="AR123" i="8"/>
  <c r="AD124" i="8"/>
  <c r="AS123" i="8"/>
  <c r="AQ123" i="8"/>
  <c r="AB124" i="8"/>
  <c r="AF127" i="8"/>
  <c r="Y125" i="8"/>
  <c r="AN124" i="8"/>
  <c r="Q120" i="2"/>
  <c r="S120" i="2" s="1"/>
  <c r="F130" i="2" s="1"/>
  <c r="AA128" i="8"/>
  <c r="AP128" i="8" s="1"/>
  <c r="Z128" i="8"/>
  <c r="AE128" i="8" s="1"/>
  <c r="X128" i="8"/>
  <c r="N121" i="2"/>
  <c r="M121" i="2"/>
  <c r="P121" i="2" s="1"/>
  <c r="AU125" i="8"/>
  <c r="AT125" i="8"/>
  <c r="AM125" i="8"/>
  <c r="AO125" i="8"/>
  <c r="AG125" i="8"/>
  <c r="AH125" i="8"/>
  <c r="AJ125" i="8"/>
  <c r="AK125" i="8"/>
  <c r="M129" i="8"/>
  <c r="R129" i="8" s="1"/>
  <c r="P129" i="8"/>
  <c r="U129" i="8" s="1"/>
  <c r="Q129" i="8"/>
  <c r="V129" i="8" s="1"/>
  <c r="N129" i="8"/>
  <c r="S129" i="8" s="1"/>
  <c r="O129" i="8"/>
  <c r="H130" i="8"/>
  <c r="K122" i="2"/>
  <c r="L122" i="2" l="1"/>
  <c r="O122" i="2" s="1"/>
  <c r="AW123" i="8"/>
  <c r="AC125" i="8"/>
  <c r="AR124" i="8"/>
  <c r="W126" i="8"/>
  <c r="AL125" i="8"/>
  <c r="Y126" i="8"/>
  <c r="AN125" i="8"/>
  <c r="AD125" i="8"/>
  <c r="AS124" i="8"/>
  <c r="AI126" i="8"/>
  <c r="T127" i="8"/>
  <c r="AB125" i="8"/>
  <c r="AQ124" i="8"/>
  <c r="Q121" i="2"/>
  <c r="N122" i="2"/>
  <c r="AA129" i="8"/>
  <c r="AP129" i="8" s="1"/>
  <c r="X129" i="8"/>
  <c r="Z129" i="8"/>
  <c r="AE129" i="8" s="1"/>
  <c r="AF128" i="8"/>
  <c r="M122" i="2"/>
  <c r="P122" i="2" s="1"/>
  <c r="AU126" i="8"/>
  <c r="AT126" i="8"/>
  <c r="AO126" i="8"/>
  <c r="AM126" i="8"/>
  <c r="AK126" i="8"/>
  <c r="AG126" i="8"/>
  <c r="AH126" i="8"/>
  <c r="AJ126" i="8"/>
  <c r="M130" i="8"/>
  <c r="R130" i="8" s="1"/>
  <c r="P130" i="8"/>
  <c r="U130" i="8" s="1"/>
  <c r="Q130" i="8"/>
  <c r="V130" i="8" s="1"/>
  <c r="O130" i="8"/>
  <c r="N130" i="8"/>
  <c r="S130" i="8" s="1"/>
  <c r="H131" i="8"/>
  <c r="K123" i="2"/>
  <c r="L123" i="2" l="1"/>
  <c r="O123" i="2" s="1"/>
  <c r="AW124" i="8"/>
  <c r="AF129" i="8"/>
  <c r="AB126" i="8"/>
  <c r="AQ125" i="8"/>
  <c r="AD126" i="8"/>
  <c r="AS125" i="8"/>
  <c r="W127" i="8"/>
  <c r="AL126" i="8"/>
  <c r="T128" i="8"/>
  <c r="AI127" i="8"/>
  <c r="Y127" i="8"/>
  <c r="AN126" i="8"/>
  <c r="AC126" i="8"/>
  <c r="AR125" i="8"/>
  <c r="Q122" i="2"/>
  <c r="S122" i="2" s="1"/>
  <c r="S121" i="2"/>
  <c r="F131" i="2" s="1"/>
  <c r="X130" i="8"/>
  <c r="Z130" i="8"/>
  <c r="AE130" i="8" s="1"/>
  <c r="AA130" i="8"/>
  <c r="AP130" i="8" s="1"/>
  <c r="N123" i="2"/>
  <c r="M123" i="2"/>
  <c r="P123" i="2" s="1"/>
  <c r="AU127" i="8"/>
  <c r="AT127" i="8"/>
  <c r="AM127" i="8"/>
  <c r="AO127" i="8"/>
  <c r="AH127" i="8"/>
  <c r="AK127" i="8"/>
  <c r="AJ127" i="8"/>
  <c r="AG127" i="8"/>
  <c r="M131" i="8"/>
  <c r="R131" i="8" s="1"/>
  <c r="P131" i="8"/>
  <c r="U131" i="8" s="1"/>
  <c r="Q131" i="8"/>
  <c r="V131" i="8" s="1"/>
  <c r="N131" i="8"/>
  <c r="S131" i="8" s="1"/>
  <c r="O131" i="8"/>
  <c r="H132" i="8"/>
  <c r="K124" i="2"/>
  <c r="L124" i="2" l="1"/>
  <c r="O124" i="2" s="1"/>
  <c r="AW125" i="8"/>
  <c r="AF130" i="8"/>
  <c r="Y128" i="8"/>
  <c r="AN127" i="8"/>
  <c r="W128" i="8"/>
  <c r="AL127" i="8"/>
  <c r="AB127" i="8"/>
  <c r="AQ126" i="8"/>
  <c r="AC127" i="8"/>
  <c r="AR126" i="8"/>
  <c r="AI128" i="8"/>
  <c r="T129" i="8"/>
  <c r="AD127" i="8"/>
  <c r="AS126" i="8"/>
  <c r="Q123" i="2"/>
  <c r="S123" i="2" s="1"/>
  <c r="F133" i="2" s="1"/>
  <c r="F132" i="2"/>
  <c r="X131" i="8"/>
  <c r="AA131" i="8"/>
  <c r="Z131" i="8"/>
  <c r="N124" i="2"/>
  <c r="M124" i="2"/>
  <c r="P124" i="2" s="1"/>
  <c r="AU128" i="8"/>
  <c r="AT128" i="8"/>
  <c r="AO128" i="8"/>
  <c r="AM128" i="8"/>
  <c r="AJ128" i="8"/>
  <c r="AH128" i="8"/>
  <c r="AG128" i="8"/>
  <c r="AK128" i="8"/>
  <c r="AP131" i="8"/>
  <c r="M132" i="8"/>
  <c r="R132" i="8" s="1"/>
  <c r="P132" i="8"/>
  <c r="U132" i="8" s="1"/>
  <c r="Q132" i="8"/>
  <c r="V132" i="8" s="1"/>
  <c r="N132" i="8"/>
  <c r="S132" i="8" s="1"/>
  <c r="O132" i="8"/>
  <c r="H133" i="8"/>
  <c r="K125" i="2"/>
  <c r="L125" i="2" l="1"/>
  <c r="O125" i="2" s="1"/>
  <c r="Q124" i="2"/>
  <c r="AW126" i="8"/>
  <c r="AD128" i="8"/>
  <c r="AS127" i="8"/>
  <c r="AC128" i="8"/>
  <c r="AR127" i="8"/>
  <c r="AL128" i="8"/>
  <c r="W129" i="8"/>
  <c r="AI129" i="8"/>
  <c r="T130" i="8"/>
  <c r="AQ127" i="8"/>
  <c r="AB128" i="8"/>
  <c r="Y129" i="8"/>
  <c r="AN128" i="8"/>
  <c r="Z132" i="8"/>
  <c r="X132" i="8"/>
  <c r="AA132" i="8"/>
  <c r="AP132" i="8" s="1"/>
  <c r="AE131" i="8"/>
  <c r="AF131" i="8"/>
  <c r="N125" i="2"/>
  <c r="M125" i="2"/>
  <c r="P125" i="2" s="1"/>
  <c r="AU129" i="8"/>
  <c r="AT129" i="8"/>
  <c r="AO129" i="8"/>
  <c r="AM129" i="8"/>
  <c r="AG129" i="8"/>
  <c r="AJ129" i="8"/>
  <c r="AK129" i="8"/>
  <c r="AH129" i="8"/>
  <c r="M133" i="8"/>
  <c r="R133" i="8" s="1"/>
  <c r="P133" i="8"/>
  <c r="U133" i="8" s="1"/>
  <c r="Q133" i="8"/>
  <c r="V133" i="8" s="1"/>
  <c r="N133" i="8"/>
  <c r="S133" i="8" s="1"/>
  <c r="O133" i="8"/>
  <c r="H134" i="8"/>
  <c r="S124" i="2"/>
  <c r="F134" i="2" s="1"/>
  <c r="K126" i="2"/>
  <c r="L126" i="2" l="1"/>
  <c r="O126" i="2" s="1"/>
  <c r="Q125" i="2"/>
  <c r="AW127" i="8"/>
  <c r="AS128" i="8"/>
  <c r="AD129" i="8"/>
  <c r="AI130" i="8"/>
  <c r="T131" i="8"/>
  <c r="AE132" i="8"/>
  <c r="Y130" i="8"/>
  <c r="AN129" i="8"/>
  <c r="AC129" i="8"/>
  <c r="AR128" i="8"/>
  <c r="AQ128" i="8"/>
  <c r="AB129" i="8"/>
  <c r="W130" i="8"/>
  <c r="AL129" i="8"/>
  <c r="AA133" i="8"/>
  <c r="AP133" i="8" s="1"/>
  <c r="AF132" i="8"/>
  <c r="X133" i="8"/>
  <c r="Z133" i="8"/>
  <c r="N126" i="2"/>
  <c r="M126" i="2"/>
  <c r="P126" i="2" s="1"/>
  <c r="AU130" i="8"/>
  <c r="AT130" i="8"/>
  <c r="AO130" i="8"/>
  <c r="AM130" i="8"/>
  <c r="AH130" i="8"/>
  <c r="AG130" i="8"/>
  <c r="AK130" i="8"/>
  <c r="AJ130" i="8"/>
  <c r="M134" i="8"/>
  <c r="R134" i="8" s="1"/>
  <c r="P134" i="8"/>
  <c r="U134" i="8" s="1"/>
  <c r="Q134" i="8"/>
  <c r="V134" i="8" s="1"/>
  <c r="O134" i="8"/>
  <c r="N134" i="8"/>
  <c r="S134" i="8" s="1"/>
  <c r="H135" i="8"/>
  <c r="S125" i="2"/>
  <c r="F135" i="2" s="1"/>
  <c r="K127" i="2"/>
  <c r="L127" i="2" l="1"/>
  <c r="O127" i="2" s="1"/>
  <c r="Q126" i="2"/>
  <c r="AF133" i="8"/>
  <c r="AW128" i="8"/>
  <c r="AQ129" i="8"/>
  <c r="AB130" i="8"/>
  <c r="Y131" i="8"/>
  <c r="AN130" i="8"/>
  <c r="AD130" i="8"/>
  <c r="AS129" i="8"/>
  <c r="W131" i="8"/>
  <c r="AL130" i="8"/>
  <c r="AC130" i="8"/>
  <c r="AR129" i="8"/>
  <c r="AI131" i="8"/>
  <c r="T132" i="8"/>
  <c r="X134" i="8"/>
  <c r="AA134" i="8"/>
  <c r="AP134" i="8" s="1"/>
  <c r="Z134" i="8"/>
  <c r="AE133" i="8"/>
  <c r="N127" i="2"/>
  <c r="M127" i="2"/>
  <c r="P127" i="2" s="1"/>
  <c r="AU131" i="8"/>
  <c r="AT131" i="8"/>
  <c r="AO131" i="8"/>
  <c r="AM131" i="8"/>
  <c r="AJ131" i="8"/>
  <c r="AK131" i="8"/>
  <c r="AH131" i="8"/>
  <c r="AG131" i="8"/>
  <c r="M135" i="8"/>
  <c r="R135" i="8" s="1"/>
  <c r="P135" i="8"/>
  <c r="U135" i="8" s="1"/>
  <c r="Q135" i="8"/>
  <c r="V135" i="8" s="1"/>
  <c r="N135" i="8"/>
  <c r="S135" i="8" s="1"/>
  <c r="O135" i="8"/>
  <c r="H136" i="8"/>
  <c r="S126" i="2"/>
  <c r="F136" i="2" s="1"/>
  <c r="K128" i="2"/>
  <c r="L128" i="2" l="1"/>
  <c r="O128" i="2" s="1"/>
  <c r="Q127" i="2"/>
  <c r="S127" i="2" s="1"/>
  <c r="F137" i="2" s="1"/>
  <c r="AE134" i="8"/>
  <c r="AW129" i="8"/>
  <c r="AF134" i="8"/>
  <c r="AD131" i="8"/>
  <c r="AS130" i="8"/>
  <c r="T133" i="8"/>
  <c r="AI132" i="8"/>
  <c r="W132" i="8"/>
  <c r="AL131" i="8"/>
  <c r="Y132" i="8"/>
  <c r="AN131" i="8"/>
  <c r="AQ130" i="8"/>
  <c r="AB131" i="8"/>
  <c r="AC131" i="8"/>
  <c r="AR130" i="8"/>
  <c r="AA135" i="8"/>
  <c r="AP135" i="8" s="1"/>
  <c r="Z135" i="8"/>
  <c r="X135" i="8"/>
  <c r="N128" i="2"/>
  <c r="M128" i="2"/>
  <c r="AU132" i="8"/>
  <c r="AT132" i="8"/>
  <c r="AO132" i="8"/>
  <c r="AM132" i="8"/>
  <c r="AK132" i="8"/>
  <c r="AH132" i="8"/>
  <c r="AJ132" i="8"/>
  <c r="AG132" i="8"/>
  <c r="M136" i="8"/>
  <c r="R136" i="8" s="1"/>
  <c r="P136" i="8"/>
  <c r="U136" i="8" s="1"/>
  <c r="Q136" i="8"/>
  <c r="V136" i="8" s="1"/>
  <c r="N136" i="8"/>
  <c r="S136" i="8" s="1"/>
  <c r="O136" i="8"/>
  <c r="H137" i="8"/>
  <c r="K129" i="2"/>
  <c r="L129" i="2" l="1"/>
  <c r="O129" i="2" s="1"/>
  <c r="Q128" i="2"/>
  <c r="AW130" i="8"/>
  <c r="W133" i="8"/>
  <c r="AL132" i="8"/>
  <c r="AS131" i="8"/>
  <c r="AD132" i="8"/>
  <c r="AC132" i="8"/>
  <c r="AR131" i="8"/>
  <c r="Y133" i="8"/>
  <c r="AN132" i="8"/>
  <c r="AI133" i="8"/>
  <c r="T134" i="8"/>
  <c r="AB132" i="8"/>
  <c r="AQ131" i="8"/>
  <c r="X136" i="8"/>
  <c r="AA136" i="8"/>
  <c r="AF135" i="8"/>
  <c r="Z136" i="8"/>
  <c r="AE135" i="8"/>
  <c r="N129" i="2"/>
  <c r="M129" i="2"/>
  <c r="P128" i="2"/>
  <c r="AU133" i="8"/>
  <c r="AT133" i="8"/>
  <c r="AO133" i="8"/>
  <c r="AM133" i="8"/>
  <c r="AG133" i="8"/>
  <c r="AH133" i="8"/>
  <c r="AK133" i="8"/>
  <c r="AJ133" i="8"/>
  <c r="M137" i="8"/>
  <c r="R137" i="8" s="1"/>
  <c r="P137" i="8"/>
  <c r="U137" i="8" s="1"/>
  <c r="Q137" i="8"/>
  <c r="V137" i="8" s="1"/>
  <c r="N137" i="8"/>
  <c r="S137" i="8" s="1"/>
  <c r="O137" i="8"/>
  <c r="H138" i="8"/>
  <c r="K130" i="2"/>
  <c r="L130" i="2" l="1"/>
  <c r="O130" i="2" s="1"/>
  <c r="Q129" i="2"/>
  <c r="S128" i="2"/>
  <c r="F138" i="2" s="1"/>
  <c r="P129" i="2"/>
  <c r="AW131" i="8"/>
  <c r="AD133" i="8"/>
  <c r="AS132" i="8"/>
  <c r="AB133" i="8"/>
  <c r="AQ132" i="8"/>
  <c r="Y134" i="8"/>
  <c r="AN133" i="8"/>
  <c r="AE136" i="8"/>
  <c r="T135" i="8"/>
  <c r="AI134" i="8"/>
  <c r="AC133" i="8"/>
  <c r="AR132" i="8"/>
  <c r="W134" i="8"/>
  <c r="AL133" i="8"/>
  <c r="Z137" i="8"/>
  <c r="AA137" i="8"/>
  <c r="AP136" i="8"/>
  <c r="AF136" i="8"/>
  <c r="X137" i="8"/>
  <c r="N130" i="2"/>
  <c r="Q130" i="2" s="1"/>
  <c r="M130" i="2"/>
  <c r="AU134" i="8"/>
  <c r="AT134" i="8"/>
  <c r="AM134" i="8"/>
  <c r="AO134" i="8"/>
  <c r="AK134" i="8"/>
  <c r="AG134" i="8"/>
  <c r="AJ134" i="8"/>
  <c r="AH134" i="8"/>
  <c r="M138" i="8"/>
  <c r="R138" i="8" s="1"/>
  <c r="P138" i="8"/>
  <c r="U138" i="8" s="1"/>
  <c r="Q138" i="8"/>
  <c r="V138" i="8" s="1"/>
  <c r="O138" i="8"/>
  <c r="N138" i="8"/>
  <c r="S138" i="8" s="1"/>
  <c r="H139" i="8"/>
  <c r="K131" i="2"/>
  <c r="L131" i="2" l="1"/>
  <c r="O131" i="2" s="1"/>
  <c r="S129" i="2"/>
  <c r="F139" i="2" s="1"/>
  <c r="AE137" i="8"/>
  <c r="AF137" i="8"/>
  <c r="AP137" i="8"/>
  <c r="W135" i="8"/>
  <c r="AL134" i="8"/>
  <c r="AI135" i="8"/>
  <c r="T136" i="8"/>
  <c r="AW132" i="8"/>
  <c r="AQ133" i="8"/>
  <c r="AB134" i="8"/>
  <c r="AC134" i="8"/>
  <c r="AR133" i="8"/>
  <c r="Y135" i="8"/>
  <c r="AN134" i="8"/>
  <c r="AD134" i="8"/>
  <c r="AS133" i="8"/>
  <c r="AA138" i="8"/>
  <c r="X138" i="8"/>
  <c r="Z138" i="8"/>
  <c r="N131" i="2"/>
  <c r="Q131" i="2" s="1"/>
  <c r="M131" i="2"/>
  <c r="P130" i="2"/>
  <c r="S130" i="2" s="1"/>
  <c r="AU135" i="8"/>
  <c r="AT135" i="8"/>
  <c r="AO135" i="8"/>
  <c r="AM135" i="8"/>
  <c r="AH135" i="8"/>
  <c r="AK135" i="8"/>
  <c r="AG135" i="8"/>
  <c r="AJ135" i="8"/>
  <c r="M139" i="8"/>
  <c r="R139" i="8" s="1"/>
  <c r="P139" i="8"/>
  <c r="U139" i="8" s="1"/>
  <c r="Q139" i="8"/>
  <c r="V139" i="8" s="1"/>
  <c r="N139" i="8"/>
  <c r="S139" i="8" s="1"/>
  <c r="O139" i="8"/>
  <c r="H140" i="8"/>
  <c r="K132" i="2"/>
  <c r="L132" i="2" s="1"/>
  <c r="P131" i="2" l="1"/>
  <c r="S131" i="2" s="1"/>
  <c r="F140" i="2"/>
  <c r="AE138" i="8"/>
  <c r="AF138" i="8"/>
  <c r="AP138" i="8"/>
  <c r="AL135" i="8"/>
  <c r="W136" i="8"/>
  <c r="AD135" i="8"/>
  <c r="AS134" i="8"/>
  <c r="AC135" i="8"/>
  <c r="AR134" i="8"/>
  <c r="AI136" i="8"/>
  <c r="T137" i="8"/>
  <c r="AQ134" i="8"/>
  <c r="AB135" i="8"/>
  <c r="Y136" i="8"/>
  <c r="AN135" i="8"/>
  <c r="AW133" i="8"/>
  <c r="X139" i="8"/>
  <c r="AA139" i="8"/>
  <c r="Z139" i="8"/>
  <c r="AE139" i="8" s="1"/>
  <c r="N132" i="2"/>
  <c r="Q132" i="2" s="1"/>
  <c r="M132" i="2"/>
  <c r="AU136" i="8"/>
  <c r="AT136" i="8"/>
  <c r="AM136" i="8"/>
  <c r="AO136" i="8"/>
  <c r="AJ136" i="8"/>
  <c r="AK136" i="8"/>
  <c r="AH136" i="8"/>
  <c r="AG136" i="8"/>
  <c r="M140" i="8"/>
  <c r="R140" i="8" s="1"/>
  <c r="P140" i="8"/>
  <c r="U140" i="8" s="1"/>
  <c r="Q140" i="8"/>
  <c r="V140" i="8" s="1"/>
  <c r="N140" i="8"/>
  <c r="S140" i="8" s="1"/>
  <c r="O140" i="8"/>
  <c r="H141" i="8"/>
  <c r="O132" i="2"/>
  <c r="K133" i="2"/>
  <c r="L133" i="2" s="1"/>
  <c r="F141" i="2" l="1"/>
  <c r="AP139" i="8"/>
  <c r="AF139" i="8"/>
  <c r="AW134" i="8"/>
  <c r="Y137" i="8"/>
  <c r="AN136" i="8"/>
  <c r="AD136" i="8"/>
  <c r="AS135" i="8"/>
  <c r="AB136" i="8"/>
  <c r="AQ135" i="8"/>
  <c r="AL136" i="8"/>
  <c r="W137" i="8"/>
  <c r="AC136" i="8"/>
  <c r="AR135" i="8"/>
  <c r="AI137" i="8"/>
  <c r="T138" i="8"/>
  <c r="M133" i="2"/>
  <c r="Z140" i="8"/>
  <c r="AA140" i="8"/>
  <c r="X140" i="8"/>
  <c r="N133" i="2"/>
  <c r="Q133" i="2" s="1"/>
  <c r="P132" i="2"/>
  <c r="S132" i="2" s="1"/>
  <c r="F142" i="2" s="1"/>
  <c r="AU137" i="8"/>
  <c r="AT137" i="8"/>
  <c r="AO137" i="8"/>
  <c r="AM137" i="8"/>
  <c r="AK137" i="8"/>
  <c r="AJ137" i="8"/>
  <c r="AH137" i="8"/>
  <c r="AG137" i="8"/>
  <c r="M141" i="8"/>
  <c r="R141" i="8" s="1"/>
  <c r="P141" i="8"/>
  <c r="U141" i="8" s="1"/>
  <c r="Q141" i="8"/>
  <c r="V141" i="8" s="1"/>
  <c r="N141" i="8"/>
  <c r="S141" i="8" s="1"/>
  <c r="O141" i="8"/>
  <c r="H142" i="8"/>
  <c r="O133" i="2"/>
  <c r="K134" i="2"/>
  <c r="L134" i="2" s="1"/>
  <c r="AP140" i="8" l="1"/>
  <c r="AC137" i="8"/>
  <c r="AR136" i="8"/>
  <c r="AQ136" i="8"/>
  <c r="AB137" i="8"/>
  <c r="AN137" i="8"/>
  <c r="Y138" i="8"/>
  <c r="AI138" i="8"/>
  <c r="T139" i="8"/>
  <c r="W138" i="8"/>
  <c r="AL137" i="8"/>
  <c r="AD137" i="8"/>
  <c r="AS136" i="8"/>
  <c r="AW135" i="8"/>
  <c r="P133" i="2"/>
  <c r="S133" i="2" s="1"/>
  <c r="F143" i="2" s="1"/>
  <c r="AA141" i="8"/>
  <c r="Z141" i="8"/>
  <c r="X141" i="8"/>
  <c r="AF140" i="8"/>
  <c r="AE140" i="8"/>
  <c r="N134" i="2"/>
  <c r="Q134" i="2" s="1"/>
  <c r="M134" i="2"/>
  <c r="AU138" i="8"/>
  <c r="AT138" i="8"/>
  <c r="AM138" i="8"/>
  <c r="AO138" i="8"/>
  <c r="AJ138" i="8"/>
  <c r="AK138" i="8"/>
  <c r="AG138" i="8"/>
  <c r="AH138" i="8"/>
  <c r="M142" i="8"/>
  <c r="R142" i="8" s="1"/>
  <c r="P142" i="8"/>
  <c r="U142" i="8" s="1"/>
  <c r="Q142" i="8"/>
  <c r="V142" i="8" s="1"/>
  <c r="O142" i="8"/>
  <c r="N142" i="8"/>
  <c r="S142" i="8" s="1"/>
  <c r="H143" i="8"/>
  <c r="O134" i="2"/>
  <c r="K135" i="2"/>
  <c r="L135" i="2" s="1"/>
  <c r="AW136" i="8" l="1"/>
  <c r="AB138" i="8"/>
  <c r="AQ137" i="8"/>
  <c r="AS137" i="8"/>
  <c r="AD138" i="8"/>
  <c r="AN138" i="8"/>
  <c r="Y139" i="8"/>
  <c r="AE141" i="8"/>
  <c r="W139" i="8"/>
  <c r="AL138" i="8"/>
  <c r="AC138" i="8"/>
  <c r="AR137" i="8"/>
  <c r="AI139" i="8"/>
  <c r="T140" i="8"/>
  <c r="AF141" i="8"/>
  <c r="AA142" i="8"/>
  <c r="AP141" i="8"/>
  <c r="X142" i="8"/>
  <c r="Z142" i="8"/>
  <c r="M135" i="2"/>
  <c r="N135" i="2"/>
  <c r="Q135" i="2" s="1"/>
  <c r="P134" i="2"/>
  <c r="S134" i="2" s="1"/>
  <c r="F144" i="2" s="1"/>
  <c r="AU139" i="8"/>
  <c r="AT139" i="8"/>
  <c r="AO139" i="8"/>
  <c r="AM139" i="8"/>
  <c r="AH139" i="8"/>
  <c r="AK139" i="8"/>
  <c r="AG139" i="8"/>
  <c r="AJ139" i="8"/>
  <c r="M143" i="8"/>
  <c r="R143" i="8" s="1"/>
  <c r="P143" i="8"/>
  <c r="U143" i="8" s="1"/>
  <c r="Q143" i="8"/>
  <c r="V143" i="8" s="1"/>
  <c r="N143" i="8"/>
  <c r="S143" i="8" s="1"/>
  <c r="O143" i="8"/>
  <c r="H144" i="8"/>
  <c r="O135" i="2"/>
  <c r="K136" i="2"/>
  <c r="L136" i="2" s="1"/>
  <c r="AE142" i="8" l="1"/>
  <c r="AL139" i="8"/>
  <c r="W140" i="8"/>
  <c r="AD139" i="8"/>
  <c r="AS138" i="8"/>
  <c r="AA143" i="8"/>
  <c r="AC139" i="8"/>
  <c r="AR138" i="8"/>
  <c r="Y140" i="8"/>
  <c r="AN139" i="8"/>
  <c r="AW137" i="8"/>
  <c r="T141" i="8"/>
  <c r="AI140" i="8"/>
  <c r="AQ138" i="8"/>
  <c r="AB139" i="8"/>
  <c r="P135" i="2"/>
  <c r="S135" i="2" s="1"/>
  <c r="F145" i="2" s="1"/>
  <c r="N136" i="2"/>
  <c r="Q136" i="2" s="1"/>
  <c r="X143" i="8"/>
  <c r="AP142" i="8"/>
  <c r="Z143" i="8"/>
  <c r="AF142" i="8"/>
  <c r="M136" i="2"/>
  <c r="AU140" i="8"/>
  <c r="AT140" i="8"/>
  <c r="AM140" i="8"/>
  <c r="AO140" i="8"/>
  <c r="AG140" i="8"/>
  <c r="AK140" i="8"/>
  <c r="AH140" i="8"/>
  <c r="AJ140" i="8"/>
  <c r="M144" i="8"/>
  <c r="R144" i="8" s="1"/>
  <c r="P144" i="8"/>
  <c r="U144" i="8" s="1"/>
  <c r="Q144" i="8"/>
  <c r="V144" i="8" s="1"/>
  <c r="N144" i="8"/>
  <c r="S144" i="8" s="1"/>
  <c r="O144" i="8"/>
  <c r="H145" i="8"/>
  <c r="O136" i="2"/>
  <c r="K137" i="2"/>
  <c r="L137" i="2" s="1"/>
  <c r="AE143" i="8" l="1"/>
  <c r="AP143" i="8"/>
  <c r="AF143" i="8"/>
  <c r="Y141" i="8"/>
  <c r="AN140" i="8"/>
  <c r="AI141" i="8"/>
  <c r="T142" i="8"/>
  <c r="AD140" i="8"/>
  <c r="AS139" i="8"/>
  <c r="AB140" i="8"/>
  <c r="AQ139" i="8"/>
  <c r="AC140" i="8"/>
  <c r="AR139" i="8"/>
  <c r="W141" i="8"/>
  <c r="AL140" i="8"/>
  <c r="AW138" i="8"/>
  <c r="P136" i="2"/>
  <c r="S136" i="2" s="1"/>
  <c r="F146" i="2" s="1"/>
  <c r="AA144" i="8"/>
  <c r="AP144" i="8" s="1"/>
  <c r="X144" i="8"/>
  <c r="Z144" i="8"/>
  <c r="N137" i="2"/>
  <c r="Q137" i="2" s="1"/>
  <c r="M137" i="2"/>
  <c r="AU141" i="8"/>
  <c r="AT141" i="8"/>
  <c r="AM141" i="8"/>
  <c r="AO141" i="8"/>
  <c r="AJ141" i="8"/>
  <c r="AK141" i="8"/>
  <c r="AH141" i="8"/>
  <c r="AG141" i="8"/>
  <c r="M145" i="8"/>
  <c r="R145" i="8" s="1"/>
  <c r="P145" i="8"/>
  <c r="U145" i="8" s="1"/>
  <c r="Q145" i="8"/>
  <c r="V145" i="8" s="1"/>
  <c r="N145" i="8"/>
  <c r="S145" i="8" s="1"/>
  <c r="O145" i="8"/>
  <c r="H146" i="8"/>
  <c r="O137" i="2"/>
  <c r="K138" i="2"/>
  <c r="L138" i="2" s="1"/>
  <c r="AW139" i="8" l="1"/>
  <c r="T143" i="8"/>
  <c r="AI142" i="8"/>
  <c r="AL141" i="8"/>
  <c r="W142" i="8"/>
  <c r="AQ140" i="8"/>
  <c r="AB141" i="8"/>
  <c r="AC141" i="8"/>
  <c r="AR140" i="8"/>
  <c r="AS140" i="8"/>
  <c r="AD141" i="8"/>
  <c r="AN141" i="8"/>
  <c r="Y142" i="8"/>
  <c r="P137" i="2"/>
  <c r="S137" i="2" s="1"/>
  <c r="F147" i="2" s="1"/>
  <c r="Z145" i="8"/>
  <c r="X145" i="8"/>
  <c r="AA145" i="8"/>
  <c r="AF144" i="8"/>
  <c r="AE144" i="8"/>
  <c r="N138" i="2"/>
  <c r="Q138" i="2" s="1"/>
  <c r="M138" i="2"/>
  <c r="AU142" i="8"/>
  <c r="AT142" i="8"/>
  <c r="AO142" i="8"/>
  <c r="AM142" i="8"/>
  <c r="AJ142" i="8"/>
  <c r="AH142" i="8"/>
  <c r="AG142" i="8"/>
  <c r="AK142" i="8"/>
  <c r="M146" i="8"/>
  <c r="R146" i="8" s="1"/>
  <c r="P146" i="8"/>
  <c r="U146" i="8" s="1"/>
  <c r="Q146" i="8"/>
  <c r="V146" i="8" s="1"/>
  <c r="O146" i="8"/>
  <c r="N146" i="8"/>
  <c r="S146" i="8" s="1"/>
  <c r="H147" i="8"/>
  <c r="O138" i="2"/>
  <c r="K139" i="2"/>
  <c r="L139" i="2" s="1"/>
  <c r="AD142" i="8" l="1"/>
  <c r="AS141" i="8"/>
  <c r="AB142" i="8"/>
  <c r="AQ141" i="8"/>
  <c r="AW140" i="8"/>
  <c r="T144" i="8"/>
  <c r="AI143" i="8"/>
  <c r="AC142" i="8"/>
  <c r="AR141" i="8"/>
  <c r="Y143" i="8"/>
  <c r="AN142" i="8"/>
  <c r="AL142" i="8"/>
  <c r="W143" i="8"/>
  <c r="P138" i="2"/>
  <c r="S138" i="2" s="1"/>
  <c r="F148" i="2" s="1"/>
  <c r="N139" i="2"/>
  <c r="Q139" i="2" s="1"/>
  <c r="AA146" i="8"/>
  <c r="X146" i="8"/>
  <c r="Z146" i="8"/>
  <c r="AE145" i="8"/>
  <c r="AP145" i="8"/>
  <c r="AF145" i="8"/>
  <c r="M139" i="2"/>
  <c r="AU143" i="8"/>
  <c r="AT143" i="8"/>
  <c r="AO143" i="8"/>
  <c r="AM143" i="8"/>
  <c r="AG143" i="8"/>
  <c r="AJ143" i="8"/>
  <c r="AH143" i="8"/>
  <c r="AK143" i="8"/>
  <c r="M147" i="8"/>
  <c r="R147" i="8" s="1"/>
  <c r="P147" i="8"/>
  <c r="U147" i="8" s="1"/>
  <c r="Q147" i="8"/>
  <c r="V147" i="8" s="1"/>
  <c r="N147" i="8"/>
  <c r="S147" i="8" s="1"/>
  <c r="O147" i="8"/>
  <c r="H148" i="8"/>
  <c r="O139" i="2"/>
  <c r="K140" i="2"/>
  <c r="L140" i="2" s="1"/>
  <c r="AP146" i="8" l="1"/>
  <c r="AW141" i="8"/>
  <c r="AF146" i="8"/>
  <c r="AL143" i="8"/>
  <c r="W144" i="8"/>
  <c r="AD143" i="8"/>
  <c r="AS142" i="8"/>
  <c r="AI144" i="8"/>
  <c r="T145" i="8"/>
  <c r="AC143" i="8"/>
  <c r="AR142" i="8"/>
  <c r="Y144" i="8"/>
  <c r="AN143" i="8"/>
  <c r="AQ142" i="8"/>
  <c r="AB143" i="8"/>
  <c r="Z147" i="8"/>
  <c r="X147" i="8"/>
  <c r="AE146" i="8"/>
  <c r="AA147" i="8"/>
  <c r="AP147" i="8" s="1"/>
  <c r="N140" i="2"/>
  <c r="Q140" i="2" s="1"/>
  <c r="M140" i="2"/>
  <c r="P139" i="2"/>
  <c r="S139" i="2" s="1"/>
  <c r="F149" i="2" s="1"/>
  <c r="AU144" i="8"/>
  <c r="AT144" i="8"/>
  <c r="AO144" i="8"/>
  <c r="AM144" i="8"/>
  <c r="AH144" i="8"/>
  <c r="AK144" i="8"/>
  <c r="AG144" i="8"/>
  <c r="AJ144" i="8"/>
  <c r="M148" i="8"/>
  <c r="R148" i="8" s="1"/>
  <c r="P148" i="8"/>
  <c r="U148" i="8" s="1"/>
  <c r="Q148" i="8"/>
  <c r="V148" i="8" s="1"/>
  <c r="N148" i="8"/>
  <c r="S148" i="8" s="1"/>
  <c r="O148" i="8"/>
  <c r="H149" i="8"/>
  <c r="O140" i="2"/>
  <c r="K141" i="2"/>
  <c r="L141" i="2" s="1"/>
  <c r="AE147" i="8" l="1"/>
  <c r="AQ143" i="8"/>
  <c r="AB144" i="8"/>
  <c r="AW142" i="8"/>
  <c r="AC144" i="8"/>
  <c r="AR143" i="8"/>
  <c r="AS143" i="8"/>
  <c r="AD144" i="8"/>
  <c r="AI145" i="8"/>
  <c r="T146" i="8"/>
  <c r="AL144" i="8"/>
  <c r="W145" i="8"/>
  <c r="Y145" i="8"/>
  <c r="AN144" i="8"/>
  <c r="P140" i="2"/>
  <c r="S140" i="2" s="1"/>
  <c r="F150" i="2" s="1"/>
  <c r="X148" i="8"/>
  <c r="AA148" i="8"/>
  <c r="AP148" i="8" s="1"/>
  <c r="AF147" i="8"/>
  <c r="Z148" i="8"/>
  <c r="N141" i="2"/>
  <c r="Q141" i="2" s="1"/>
  <c r="M141" i="2"/>
  <c r="AU145" i="8"/>
  <c r="AT145" i="8"/>
  <c r="AM145" i="8"/>
  <c r="AO145" i="8"/>
  <c r="AJ145" i="8"/>
  <c r="AH145" i="8"/>
  <c r="AK145" i="8"/>
  <c r="AG145" i="8"/>
  <c r="M149" i="8"/>
  <c r="R149" i="8" s="1"/>
  <c r="P149" i="8"/>
  <c r="U149" i="8" s="1"/>
  <c r="Q149" i="8"/>
  <c r="V149" i="8" s="1"/>
  <c r="N149" i="8"/>
  <c r="S149" i="8" s="1"/>
  <c r="O149" i="8"/>
  <c r="H150" i="8"/>
  <c r="O141" i="2"/>
  <c r="K142" i="2"/>
  <c r="L142" i="2" s="1"/>
  <c r="AE148" i="8" l="1"/>
  <c r="W146" i="8"/>
  <c r="AL145" i="8"/>
  <c r="AD145" i="8"/>
  <c r="AS144" i="8"/>
  <c r="Y146" i="8"/>
  <c r="AN145" i="8"/>
  <c r="AB145" i="8"/>
  <c r="AQ144" i="8"/>
  <c r="AC145" i="8"/>
  <c r="AR144" i="8"/>
  <c r="T147" i="8"/>
  <c r="AI146" i="8"/>
  <c r="AW143" i="8"/>
  <c r="AA149" i="8"/>
  <c r="AP149" i="8" s="1"/>
  <c r="Z149" i="8"/>
  <c r="X149" i="8"/>
  <c r="AF148" i="8"/>
  <c r="M142" i="2"/>
  <c r="N142" i="2"/>
  <c r="Q142" i="2" s="1"/>
  <c r="P141" i="2"/>
  <c r="S141" i="2" s="1"/>
  <c r="F151" i="2" s="1"/>
  <c r="AU146" i="8"/>
  <c r="AT146" i="8"/>
  <c r="AO146" i="8"/>
  <c r="AM146" i="8"/>
  <c r="AG146" i="8"/>
  <c r="AJ146" i="8"/>
  <c r="AH146" i="8"/>
  <c r="AK146" i="8"/>
  <c r="M150" i="8"/>
  <c r="R150" i="8" s="1"/>
  <c r="P150" i="8"/>
  <c r="U150" i="8" s="1"/>
  <c r="Q150" i="8"/>
  <c r="V150" i="8" s="1"/>
  <c r="N150" i="8"/>
  <c r="S150" i="8" s="1"/>
  <c r="O150" i="8"/>
  <c r="H151" i="8"/>
  <c r="O142" i="2"/>
  <c r="K143" i="2"/>
  <c r="L143" i="2" s="1"/>
  <c r="AW144" i="8" l="1"/>
  <c r="AE149" i="8"/>
  <c r="AF149" i="8"/>
  <c r="AI147" i="8"/>
  <c r="T148" i="8"/>
  <c r="AQ145" i="8"/>
  <c r="AB146" i="8"/>
  <c r="AD146" i="8"/>
  <c r="AS145" i="8"/>
  <c r="AC146" i="8"/>
  <c r="AR145" i="8"/>
  <c r="Y147" i="8"/>
  <c r="AN146" i="8"/>
  <c r="W147" i="8"/>
  <c r="AL146" i="8"/>
  <c r="P142" i="2"/>
  <c r="S142" i="2" s="1"/>
  <c r="F152" i="2" s="1"/>
  <c r="N143" i="2"/>
  <c r="Q143" i="2" s="1"/>
  <c r="AA150" i="8"/>
  <c r="AP150" i="8" s="1"/>
  <c r="Z150" i="8"/>
  <c r="X150" i="8"/>
  <c r="M143" i="2"/>
  <c r="AU147" i="8"/>
  <c r="AT147" i="8"/>
  <c r="AO147" i="8"/>
  <c r="AM147" i="8"/>
  <c r="AG147" i="8"/>
  <c r="AK147" i="8"/>
  <c r="AJ147" i="8"/>
  <c r="AH147" i="8"/>
  <c r="M151" i="8"/>
  <c r="R151" i="8" s="1"/>
  <c r="P151" i="8"/>
  <c r="U151" i="8" s="1"/>
  <c r="Q151" i="8"/>
  <c r="V151" i="8" s="1"/>
  <c r="N151" i="8"/>
  <c r="S151" i="8" s="1"/>
  <c r="O151" i="8"/>
  <c r="H152" i="8"/>
  <c r="O143" i="2"/>
  <c r="K144" i="2"/>
  <c r="L144" i="2" s="1"/>
  <c r="AW145" i="8" l="1"/>
  <c r="W148" i="8"/>
  <c r="AL147" i="8"/>
  <c r="AC147" i="8"/>
  <c r="AR146" i="8"/>
  <c r="AN147" i="8"/>
  <c r="Y148" i="8"/>
  <c r="AD147" i="8"/>
  <c r="AS146" i="8"/>
  <c r="AI148" i="8"/>
  <c r="T149" i="8"/>
  <c r="AB147" i="8"/>
  <c r="AQ146" i="8"/>
  <c r="AW146" i="8" s="1"/>
  <c r="AA151" i="8"/>
  <c r="AP151" i="8" s="1"/>
  <c r="Z151" i="8"/>
  <c r="X151" i="8"/>
  <c r="AE150" i="8"/>
  <c r="AF150" i="8"/>
  <c r="N144" i="2"/>
  <c r="Q144" i="2" s="1"/>
  <c r="M144" i="2"/>
  <c r="P143" i="2"/>
  <c r="S143" i="2" s="1"/>
  <c r="F153" i="2" s="1"/>
  <c r="AU148" i="8"/>
  <c r="AT148" i="8"/>
  <c r="AM148" i="8"/>
  <c r="AO148" i="8"/>
  <c r="AG148" i="8"/>
  <c r="AK148" i="8"/>
  <c r="AH148" i="8"/>
  <c r="AJ148" i="8"/>
  <c r="M152" i="8"/>
  <c r="R152" i="8" s="1"/>
  <c r="P152" i="8"/>
  <c r="U152" i="8" s="1"/>
  <c r="Q152" i="8"/>
  <c r="V152" i="8" s="1"/>
  <c r="O152" i="8"/>
  <c r="N152" i="8"/>
  <c r="S152" i="8" s="1"/>
  <c r="H153" i="8"/>
  <c r="O144" i="2"/>
  <c r="K145" i="2"/>
  <c r="L145" i="2" s="1"/>
  <c r="AB148" i="8" l="1"/>
  <c r="AQ147" i="8"/>
  <c r="AC148" i="8"/>
  <c r="AR147" i="8"/>
  <c r="AI149" i="8"/>
  <c r="T150" i="8"/>
  <c r="Y149" i="8"/>
  <c r="AN148" i="8"/>
  <c r="AD148" i="8"/>
  <c r="AS147" i="8"/>
  <c r="AF151" i="8"/>
  <c r="AL148" i="8"/>
  <c r="W149" i="8"/>
  <c r="P144" i="2"/>
  <c r="S144" i="2" s="1"/>
  <c r="F154" i="2" s="1"/>
  <c r="X152" i="8"/>
  <c r="Z152" i="8"/>
  <c r="AE151" i="8"/>
  <c r="AA152" i="8"/>
  <c r="AP152" i="8" s="1"/>
  <c r="N145" i="2"/>
  <c r="Q145" i="2" s="1"/>
  <c r="M145" i="2"/>
  <c r="AU149" i="8"/>
  <c r="AT149" i="8"/>
  <c r="AM149" i="8"/>
  <c r="AO149" i="8"/>
  <c r="AG149" i="8"/>
  <c r="AK149" i="8"/>
  <c r="AJ149" i="8"/>
  <c r="AH149" i="8"/>
  <c r="M153" i="8"/>
  <c r="R153" i="8" s="1"/>
  <c r="P153" i="8"/>
  <c r="U153" i="8" s="1"/>
  <c r="Q153" i="8"/>
  <c r="V153" i="8" s="1"/>
  <c r="N153" i="8"/>
  <c r="S153" i="8" s="1"/>
  <c r="O153" i="8"/>
  <c r="H154" i="8"/>
  <c r="O145" i="2"/>
  <c r="K146" i="2"/>
  <c r="L146" i="2" s="1"/>
  <c r="AF152" i="8" l="1"/>
  <c r="AE152" i="8"/>
  <c r="Y150" i="8"/>
  <c r="AN149" i="8"/>
  <c r="AC149" i="8"/>
  <c r="AR148" i="8"/>
  <c r="T151" i="8"/>
  <c r="AI150" i="8"/>
  <c r="AW147" i="8"/>
  <c r="AL149" i="8"/>
  <c r="W150" i="8"/>
  <c r="AD149" i="8"/>
  <c r="AS148" i="8"/>
  <c r="AQ148" i="8"/>
  <c r="AB149" i="8"/>
  <c r="M146" i="2"/>
  <c r="P146" i="2" s="1"/>
  <c r="X153" i="8"/>
  <c r="Z153" i="8"/>
  <c r="AE153" i="8" s="1"/>
  <c r="AA153" i="8"/>
  <c r="N146" i="2"/>
  <c r="Q146" i="2" s="1"/>
  <c r="P145" i="2"/>
  <c r="S145" i="2" s="1"/>
  <c r="F155" i="2" s="1"/>
  <c r="AU150" i="8"/>
  <c r="AT150" i="8"/>
  <c r="AO150" i="8"/>
  <c r="AM150" i="8"/>
  <c r="AG150" i="8"/>
  <c r="AH150" i="8"/>
  <c r="AJ150" i="8"/>
  <c r="AK150" i="8"/>
  <c r="M154" i="8"/>
  <c r="R154" i="8" s="1"/>
  <c r="P154" i="8"/>
  <c r="U154" i="8" s="1"/>
  <c r="Q154" i="8"/>
  <c r="V154" i="8" s="1"/>
  <c r="N154" i="8"/>
  <c r="S154" i="8" s="1"/>
  <c r="O154" i="8"/>
  <c r="H155" i="8"/>
  <c r="O146" i="2"/>
  <c r="K147" i="2"/>
  <c r="L147" i="2" s="1"/>
  <c r="AF153" i="8" l="1"/>
  <c r="AW148" i="8"/>
  <c r="AP153" i="8"/>
  <c r="AC150" i="8"/>
  <c r="AR149" i="8"/>
  <c r="AD150" i="8"/>
  <c r="AS149" i="8"/>
  <c r="AB150" i="8"/>
  <c r="AQ149" i="8"/>
  <c r="AL150" i="8"/>
  <c r="W151" i="8"/>
  <c r="AI151" i="8"/>
  <c r="T152" i="8"/>
  <c r="Y151" i="8"/>
  <c r="AN150" i="8"/>
  <c r="AA154" i="8"/>
  <c r="Z154" i="8"/>
  <c r="X154" i="8"/>
  <c r="N147" i="2"/>
  <c r="Q147" i="2" s="1"/>
  <c r="M147" i="2"/>
  <c r="P147" i="2" s="1"/>
  <c r="AU151" i="8"/>
  <c r="AT151" i="8"/>
  <c r="AO151" i="8"/>
  <c r="AM151" i="8"/>
  <c r="AK151" i="8"/>
  <c r="AG151" i="8"/>
  <c r="AH151" i="8"/>
  <c r="AJ151" i="8"/>
  <c r="M155" i="8"/>
  <c r="R155" i="8" s="1"/>
  <c r="P155" i="8"/>
  <c r="U155" i="8" s="1"/>
  <c r="Q155" i="8"/>
  <c r="V155" i="8" s="1"/>
  <c r="N155" i="8"/>
  <c r="S155" i="8" s="1"/>
  <c r="O155" i="8"/>
  <c r="H156" i="8"/>
  <c r="O147" i="2"/>
  <c r="S146" i="2"/>
  <c r="F156" i="2" s="1"/>
  <c r="K148" i="2"/>
  <c r="L148" i="2" s="1"/>
  <c r="AF154" i="8" l="1"/>
  <c r="AP154" i="8"/>
  <c r="AW149" i="8"/>
  <c r="AD151" i="8"/>
  <c r="AS150" i="8"/>
  <c r="AQ150" i="8"/>
  <c r="AB151" i="8"/>
  <c r="AL151" i="8"/>
  <c r="W152" i="8"/>
  <c r="AC151" i="8"/>
  <c r="AR150" i="8"/>
  <c r="AI152" i="8"/>
  <c r="T153" i="8"/>
  <c r="AN151" i="8"/>
  <c r="Y152" i="8"/>
  <c r="Z155" i="8"/>
  <c r="AE154" i="8"/>
  <c r="X155" i="8"/>
  <c r="AA155" i="8"/>
  <c r="N148" i="2"/>
  <c r="Q148" i="2" s="1"/>
  <c r="M148" i="2"/>
  <c r="P148" i="2" s="1"/>
  <c r="AU152" i="8"/>
  <c r="AT152" i="8"/>
  <c r="AO152" i="8"/>
  <c r="AM152" i="8"/>
  <c r="AJ152" i="8"/>
  <c r="AK152" i="8"/>
  <c r="AH152" i="8"/>
  <c r="AG152" i="8"/>
  <c r="M156" i="8"/>
  <c r="R156" i="8" s="1"/>
  <c r="P156" i="8"/>
  <c r="U156" i="8" s="1"/>
  <c r="Q156" i="8"/>
  <c r="V156" i="8" s="1"/>
  <c r="O156" i="8"/>
  <c r="N156" i="8"/>
  <c r="S156" i="8" s="1"/>
  <c r="H157" i="8"/>
  <c r="O148" i="2"/>
  <c r="S147" i="2"/>
  <c r="F157" i="2" s="1"/>
  <c r="K149" i="2"/>
  <c r="L149" i="2" s="1"/>
  <c r="AW150" i="8" l="1"/>
  <c r="AI153" i="8"/>
  <c r="T154" i="8"/>
  <c r="W153" i="8"/>
  <c r="AL152" i="8"/>
  <c r="AE155" i="8"/>
  <c r="AC152" i="8"/>
  <c r="AR151" i="8"/>
  <c r="Y153" i="8"/>
  <c r="AN152" i="8"/>
  <c r="AQ151" i="8"/>
  <c r="AB152" i="8"/>
  <c r="AD152" i="8"/>
  <c r="AS151" i="8"/>
  <c r="AA156" i="8"/>
  <c r="Z156" i="8"/>
  <c r="X156" i="8"/>
  <c r="AP155" i="8"/>
  <c r="AF155" i="8"/>
  <c r="AF156" i="8" s="1"/>
  <c r="N149" i="2"/>
  <c r="Q149" i="2" s="1"/>
  <c r="M149" i="2"/>
  <c r="AU153" i="8"/>
  <c r="AT153" i="8"/>
  <c r="AM153" i="8"/>
  <c r="AO153" i="8"/>
  <c r="AH153" i="8"/>
  <c r="AG153" i="8"/>
  <c r="AK153" i="8"/>
  <c r="AJ153" i="8"/>
  <c r="M157" i="8"/>
  <c r="R157" i="8" s="1"/>
  <c r="P157" i="8"/>
  <c r="U157" i="8" s="1"/>
  <c r="Q157" i="8"/>
  <c r="V157" i="8" s="1"/>
  <c r="N157" i="8"/>
  <c r="S157" i="8" s="1"/>
  <c r="O157" i="8"/>
  <c r="H158" i="8"/>
  <c r="O149" i="2"/>
  <c r="S148" i="2"/>
  <c r="F158" i="2" s="1"/>
  <c r="K150" i="2"/>
  <c r="L150" i="2" s="1"/>
  <c r="AP156" i="8" l="1"/>
  <c r="AE156" i="8"/>
  <c r="AW151" i="8"/>
  <c r="AQ152" i="8"/>
  <c r="AB153" i="8"/>
  <c r="AL153" i="8"/>
  <c r="W154" i="8"/>
  <c r="AC153" i="8"/>
  <c r="AR152" i="8"/>
  <c r="AI154" i="8"/>
  <c r="T155" i="8"/>
  <c r="AS152" i="8"/>
  <c r="AD153" i="8"/>
  <c r="AN153" i="8"/>
  <c r="Y154" i="8"/>
  <c r="AA157" i="8"/>
  <c r="AF157" i="8" s="1"/>
  <c r="X157" i="8"/>
  <c r="Z157" i="8"/>
  <c r="N150" i="2"/>
  <c r="Q150" i="2" s="1"/>
  <c r="M150" i="2"/>
  <c r="P149" i="2"/>
  <c r="S149" i="2" s="1"/>
  <c r="F159" i="2" s="1"/>
  <c r="AU154" i="8"/>
  <c r="AT154" i="8"/>
  <c r="AO154" i="8"/>
  <c r="AM154" i="8"/>
  <c r="AJ154" i="8"/>
  <c r="AH154" i="8"/>
  <c r="AK154" i="8"/>
  <c r="AG154" i="8"/>
  <c r="M158" i="8"/>
  <c r="R158" i="8" s="1"/>
  <c r="P158" i="8"/>
  <c r="U158" i="8" s="1"/>
  <c r="Q158" i="8"/>
  <c r="V158" i="8" s="1"/>
  <c r="N158" i="8"/>
  <c r="S158" i="8" s="1"/>
  <c r="O158" i="8"/>
  <c r="H159" i="8"/>
  <c r="O150" i="2"/>
  <c r="K151" i="2"/>
  <c r="L151" i="2" s="1"/>
  <c r="Y155" i="8" l="1"/>
  <c r="AN154" i="8"/>
  <c r="T156" i="8"/>
  <c r="AI155" i="8"/>
  <c r="W155" i="8"/>
  <c r="AL154" i="8"/>
  <c r="AP157" i="8"/>
  <c r="AD154" i="8"/>
  <c r="AS153" i="8"/>
  <c r="AB154" i="8"/>
  <c r="AQ153" i="8"/>
  <c r="AC154" i="8"/>
  <c r="AR153" i="8"/>
  <c r="AW152" i="8"/>
  <c r="P150" i="2"/>
  <c r="S150" i="2" s="1"/>
  <c r="F160" i="2" s="1"/>
  <c r="X158" i="8"/>
  <c r="Z158" i="8"/>
  <c r="AA158" i="8"/>
  <c r="AF158" i="8" s="1"/>
  <c r="AE157" i="8"/>
  <c r="AE158" i="8" s="1"/>
  <c r="N151" i="2"/>
  <c r="Q151" i="2" s="1"/>
  <c r="M151" i="2"/>
  <c r="AU155" i="8"/>
  <c r="AT155" i="8"/>
  <c r="AO155" i="8"/>
  <c r="AM155" i="8"/>
  <c r="AG155" i="8"/>
  <c r="AK155" i="8"/>
  <c r="AJ155" i="8"/>
  <c r="AH155" i="8"/>
  <c r="M159" i="8"/>
  <c r="R159" i="8" s="1"/>
  <c r="P159" i="8"/>
  <c r="U159" i="8" s="1"/>
  <c r="Q159" i="8"/>
  <c r="V159" i="8" s="1"/>
  <c r="N159" i="8"/>
  <c r="S159" i="8" s="1"/>
  <c r="O159" i="8"/>
  <c r="H160" i="8"/>
  <c r="O151" i="2"/>
  <c r="K152" i="2"/>
  <c r="L152" i="2" s="1"/>
  <c r="P151" i="2" l="1"/>
  <c r="S151" i="2" s="1"/>
  <c r="F161" i="2" s="1"/>
  <c r="AW153" i="8"/>
  <c r="AC155" i="8"/>
  <c r="AR154" i="8"/>
  <c r="AD155" i="8"/>
  <c r="AS154" i="8"/>
  <c r="AI156" i="8"/>
  <c r="T157" i="8"/>
  <c r="AQ154" i="8"/>
  <c r="AB155" i="8"/>
  <c r="AP158" i="8"/>
  <c r="W156" i="8"/>
  <c r="AL155" i="8"/>
  <c r="AN155" i="8"/>
  <c r="Y156" i="8"/>
  <c r="AA159" i="8"/>
  <c r="AF159" i="8" s="1"/>
  <c r="X159" i="8"/>
  <c r="Z159" i="8"/>
  <c r="AE159" i="8" s="1"/>
  <c r="N152" i="2"/>
  <c r="Q152" i="2" s="1"/>
  <c r="M152" i="2"/>
  <c r="AU156" i="8"/>
  <c r="AT156" i="8"/>
  <c r="AM156" i="8"/>
  <c r="AO156" i="8"/>
  <c r="AK156" i="8"/>
  <c r="AH156" i="8"/>
  <c r="AG156" i="8"/>
  <c r="AJ156" i="8"/>
  <c r="M160" i="8"/>
  <c r="R160" i="8" s="1"/>
  <c r="P160" i="8"/>
  <c r="U160" i="8" s="1"/>
  <c r="Q160" i="8"/>
  <c r="V160" i="8" s="1"/>
  <c r="O160" i="8"/>
  <c r="N160" i="8"/>
  <c r="S160" i="8" s="1"/>
  <c r="H161" i="8"/>
  <c r="O152" i="2"/>
  <c r="K153" i="2"/>
  <c r="L153" i="2" s="1"/>
  <c r="P152" i="2" l="1"/>
  <c r="AP159" i="8"/>
  <c r="AB156" i="8"/>
  <c r="AQ155" i="8"/>
  <c r="AW154" i="8"/>
  <c r="AS155" i="8"/>
  <c r="AD156" i="8"/>
  <c r="AL156" i="8"/>
  <c r="W157" i="8"/>
  <c r="T158" i="8"/>
  <c r="T159" i="8" s="1"/>
  <c r="AI157" i="8"/>
  <c r="Y157" i="8"/>
  <c r="AN156" i="8"/>
  <c r="AC156" i="8"/>
  <c r="AR155" i="8"/>
  <c r="Z160" i="8"/>
  <c r="AA160" i="8"/>
  <c r="X160" i="8"/>
  <c r="N153" i="2"/>
  <c r="Q153" i="2" s="1"/>
  <c r="M153" i="2"/>
  <c r="AU157" i="8"/>
  <c r="AT157" i="8"/>
  <c r="AO157" i="8"/>
  <c r="AM157" i="8"/>
  <c r="AK157" i="8"/>
  <c r="AH157" i="8"/>
  <c r="AJ157" i="8"/>
  <c r="AG157" i="8"/>
  <c r="M161" i="8"/>
  <c r="R161" i="8" s="1"/>
  <c r="P161" i="8"/>
  <c r="U161" i="8" s="1"/>
  <c r="Q161" i="8"/>
  <c r="V161" i="8" s="1"/>
  <c r="N161" i="8"/>
  <c r="S161" i="8" s="1"/>
  <c r="O161" i="8"/>
  <c r="H162" i="8"/>
  <c r="O153" i="2"/>
  <c r="S152" i="2"/>
  <c r="F162" i="2" s="1"/>
  <c r="K154" i="2"/>
  <c r="L154" i="2" s="1"/>
  <c r="AP160" i="8" l="1"/>
  <c r="AC157" i="8"/>
  <c r="AR156" i="8"/>
  <c r="T160" i="8"/>
  <c r="W158" i="8"/>
  <c r="AL157" i="8"/>
  <c r="AN157" i="8"/>
  <c r="Y158" i="8"/>
  <c r="AW155" i="8"/>
  <c r="AI158" i="8"/>
  <c r="AI159" i="8" s="1"/>
  <c r="AD157" i="8"/>
  <c r="AS156" i="8"/>
  <c r="AB157" i="8"/>
  <c r="AQ156" i="8"/>
  <c r="AA161" i="8"/>
  <c r="AP161" i="8" s="1"/>
  <c r="T161" i="8"/>
  <c r="X161" i="8"/>
  <c r="Z161" i="8"/>
  <c r="AE160" i="8"/>
  <c r="AF160" i="8"/>
  <c r="N154" i="2"/>
  <c r="Q154" i="2" s="1"/>
  <c r="M154" i="2"/>
  <c r="P153" i="2"/>
  <c r="S153" i="2" s="1"/>
  <c r="F163" i="2" s="1"/>
  <c r="AU158" i="8"/>
  <c r="AT158" i="8"/>
  <c r="AM158" i="8"/>
  <c r="AO158" i="8"/>
  <c r="AG158" i="8"/>
  <c r="AJ158" i="8"/>
  <c r="AK158" i="8"/>
  <c r="AH158" i="8"/>
  <c r="M162" i="8"/>
  <c r="R162" i="8" s="1"/>
  <c r="P162" i="8"/>
  <c r="U162" i="8" s="1"/>
  <c r="Q162" i="8"/>
  <c r="V162" i="8" s="1"/>
  <c r="N162" i="8"/>
  <c r="S162" i="8" s="1"/>
  <c r="O162" i="8"/>
  <c r="H163" i="8"/>
  <c r="O154" i="2"/>
  <c r="K155" i="2"/>
  <c r="L155" i="2" s="1"/>
  <c r="P154" i="2" l="1"/>
  <c r="S154" i="2" s="1"/>
  <c r="F164" i="2" s="1"/>
  <c r="AF161" i="8"/>
  <c r="AW156" i="8"/>
  <c r="AS157" i="8"/>
  <c r="AD158" i="8"/>
  <c r="AC158" i="8"/>
  <c r="AR157" i="8"/>
  <c r="AB158" i="8"/>
  <c r="AQ157" i="8"/>
  <c r="W159" i="8"/>
  <c r="AL158" i="8"/>
  <c r="AN158" i="8"/>
  <c r="Y159" i="8"/>
  <c r="AI160" i="8"/>
  <c r="AI161" i="8" s="1"/>
  <c r="T162" i="8"/>
  <c r="Z162" i="8"/>
  <c r="X162" i="8"/>
  <c r="AA162" i="8"/>
  <c r="AF162" i="8" s="1"/>
  <c r="AE161" i="8"/>
  <c r="N155" i="2"/>
  <c r="M155" i="2"/>
  <c r="AU159" i="8"/>
  <c r="AT159" i="8"/>
  <c r="AO159" i="8"/>
  <c r="AM159" i="8"/>
  <c r="AG159" i="8"/>
  <c r="AH159" i="8"/>
  <c r="AK159" i="8"/>
  <c r="AJ159" i="8"/>
  <c r="AP162" i="8"/>
  <c r="M163" i="8"/>
  <c r="R163" i="8" s="1"/>
  <c r="P163" i="8"/>
  <c r="U163" i="8" s="1"/>
  <c r="Q163" i="8"/>
  <c r="V163" i="8" s="1"/>
  <c r="N163" i="8"/>
  <c r="S163" i="8" s="1"/>
  <c r="O163" i="8"/>
  <c r="H164" i="8"/>
  <c r="O155" i="2"/>
  <c r="K156" i="2"/>
  <c r="L156" i="2" s="1"/>
  <c r="P155" i="2" l="1"/>
  <c r="AW157" i="8"/>
  <c r="AL159" i="8"/>
  <c r="W160" i="8"/>
  <c r="AC159" i="8"/>
  <c r="AR158" i="8"/>
  <c r="Y160" i="8"/>
  <c r="AN159" i="8"/>
  <c r="AD159" i="8"/>
  <c r="AS158" i="8"/>
  <c r="AQ158" i="8"/>
  <c r="AB159" i="8"/>
  <c r="AE162" i="8"/>
  <c r="T163" i="8"/>
  <c r="N156" i="2"/>
  <c r="Q156" i="2" s="1"/>
  <c r="X163" i="8"/>
  <c r="AI162" i="8"/>
  <c r="AA163" i="8"/>
  <c r="Z163" i="8"/>
  <c r="Q155" i="2"/>
  <c r="M156" i="2"/>
  <c r="AU160" i="8"/>
  <c r="AT160" i="8"/>
  <c r="AO160" i="8"/>
  <c r="AM160" i="8"/>
  <c r="AH160" i="8"/>
  <c r="AG160" i="8"/>
  <c r="AJ160" i="8"/>
  <c r="AK160" i="8"/>
  <c r="M164" i="8"/>
  <c r="R164" i="8" s="1"/>
  <c r="P164" i="8"/>
  <c r="U164" i="8" s="1"/>
  <c r="Q164" i="8"/>
  <c r="V164" i="8" s="1"/>
  <c r="O164" i="8"/>
  <c r="N164" i="8"/>
  <c r="S164" i="8" s="1"/>
  <c r="H165" i="8"/>
  <c r="O156" i="2"/>
  <c r="K157" i="2"/>
  <c r="L157" i="2" s="1"/>
  <c r="S155" i="2" l="1"/>
  <c r="F165" i="2" s="1"/>
  <c r="AE163" i="8"/>
  <c r="AI163" i="8"/>
  <c r="AD160" i="8"/>
  <c r="AS159" i="8"/>
  <c r="AC160" i="8"/>
  <c r="AR159" i="8"/>
  <c r="AQ159" i="8"/>
  <c r="AB160" i="8"/>
  <c r="AL160" i="8"/>
  <c r="W161" i="8"/>
  <c r="AW158" i="8"/>
  <c r="AN160" i="8"/>
  <c r="Y161" i="8"/>
  <c r="AA164" i="8"/>
  <c r="AF163" i="8"/>
  <c r="T164" i="8"/>
  <c r="X164" i="8"/>
  <c r="AP163" i="8"/>
  <c r="Z164" i="8"/>
  <c r="AE164" i="8" s="1"/>
  <c r="M157" i="2"/>
  <c r="N157" i="2"/>
  <c r="Q157" i="2" s="1"/>
  <c r="P156" i="2"/>
  <c r="S156" i="2" s="1"/>
  <c r="F166" i="2" s="1"/>
  <c r="AU161" i="8"/>
  <c r="AT161" i="8"/>
  <c r="AM161" i="8"/>
  <c r="AO161" i="8"/>
  <c r="AJ161" i="8"/>
  <c r="AH161" i="8"/>
  <c r="AK161" i="8"/>
  <c r="AG161" i="8"/>
  <c r="M165" i="8"/>
  <c r="R165" i="8" s="1"/>
  <c r="P165" i="8"/>
  <c r="U165" i="8" s="1"/>
  <c r="Q165" i="8"/>
  <c r="V165" i="8" s="1"/>
  <c r="N165" i="8"/>
  <c r="S165" i="8" s="1"/>
  <c r="O165" i="8"/>
  <c r="H166" i="8"/>
  <c r="O157" i="2"/>
  <c r="K158" i="2"/>
  <c r="L158" i="2" s="1"/>
  <c r="P157" i="2" l="1"/>
  <c r="S157" i="2" s="1"/>
  <c r="F167" i="2" s="1"/>
  <c r="Y162" i="8"/>
  <c r="AN161" i="8"/>
  <c r="AC161" i="8"/>
  <c r="AR160" i="8"/>
  <c r="W162" i="8"/>
  <c r="AL161" i="8"/>
  <c r="AQ160" i="8"/>
  <c r="AB161" i="8"/>
  <c r="AP164" i="8"/>
  <c r="AW159" i="8"/>
  <c r="AS160" i="8"/>
  <c r="AD161" i="8"/>
  <c r="N158" i="2"/>
  <c r="Q158" i="2" s="1"/>
  <c r="T165" i="8"/>
  <c r="X165" i="8"/>
  <c r="AF164" i="8"/>
  <c r="Z165" i="8"/>
  <c r="AI164" i="8"/>
  <c r="AA165" i="8"/>
  <c r="M158" i="2"/>
  <c r="AU162" i="8"/>
  <c r="AT162" i="8"/>
  <c r="AM162" i="8"/>
  <c r="AO162" i="8"/>
  <c r="AJ162" i="8"/>
  <c r="AG162" i="8"/>
  <c r="AK162" i="8"/>
  <c r="AH162" i="8"/>
  <c r="M166" i="8"/>
  <c r="R166" i="8" s="1"/>
  <c r="P166" i="8"/>
  <c r="U166" i="8" s="1"/>
  <c r="Q166" i="8"/>
  <c r="V166" i="8" s="1"/>
  <c r="N166" i="8"/>
  <c r="S166" i="8" s="1"/>
  <c r="O166" i="8"/>
  <c r="H167" i="8"/>
  <c r="O158" i="2"/>
  <c r="K159" i="2"/>
  <c r="L159" i="2" s="1"/>
  <c r="AP165" i="8" l="1"/>
  <c r="AW160" i="8"/>
  <c r="AC162" i="8"/>
  <c r="AR161" i="8"/>
  <c r="AS161" i="8"/>
  <c r="AD162" i="8"/>
  <c r="AB162" i="8"/>
  <c r="AQ161" i="8"/>
  <c r="AI165" i="8"/>
  <c r="W163" i="8"/>
  <c r="AL162" i="8"/>
  <c r="Y163" i="8"/>
  <c r="AN162" i="8"/>
  <c r="X166" i="8"/>
  <c r="AA166" i="8"/>
  <c r="Z166" i="8"/>
  <c r="T166" i="8"/>
  <c r="AI166" i="8" s="1"/>
  <c r="AF165" i="8"/>
  <c r="AE165" i="8"/>
  <c r="N159" i="2"/>
  <c r="Q159" i="2" s="1"/>
  <c r="M159" i="2"/>
  <c r="P158" i="2"/>
  <c r="S158" i="2" s="1"/>
  <c r="F168" i="2" s="1"/>
  <c r="AU163" i="8"/>
  <c r="AT163" i="8"/>
  <c r="AM163" i="8"/>
  <c r="AO163" i="8"/>
  <c r="AK163" i="8"/>
  <c r="AG163" i="8"/>
  <c r="AH163" i="8"/>
  <c r="AJ163" i="8"/>
  <c r="AP166" i="8"/>
  <c r="M167" i="8"/>
  <c r="R167" i="8" s="1"/>
  <c r="P167" i="8"/>
  <c r="U167" i="8" s="1"/>
  <c r="Q167" i="8"/>
  <c r="V167" i="8" s="1"/>
  <c r="N167" i="8"/>
  <c r="S167" i="8" s="1"/>
  <c r="O167" i="8"/>
  <c r="H168" i="8"/>
  <c r="O159" i="2"/>
  <c r="K160" i="2"/>
  <c r="L160" i="2" s="1"/>
  <c r="P159" i="2" l="1"/>
  <c r="S159" i="2" s="1"/>
  <c r="F169" i="2" s="1"/>
  <c r="AF166" i="8"/>
  <c r="Y164" i="8"/>
  <c r="AN163" i="8"/>
  <c r="AW161" i="8"/>
  <c r="AQ162" i="8"/>
  <c r="AB163" i="8"/>
  <c r="AC163" i="8"/>
  <c r="AR162" i="8"/>
  <c r="W164" i="8"/>
  <c r="AL163" i="8"/>
  <c r="AS162" i="8"/>
  <c r="AD163" i="8"/>
  <c r="AA167" i="8"/>
  <c r="AF167" i="8" s="1"/>
  <c r="Z167" i="8"/>
  <c r="AE166" i="8"/>
  <c r="T167" i="8"/>
  <c r="AI167" i="8" s="1"/>
  <c r="X167" i="8"/>
  <c r="N160" i="2"/>
  <c r="Q160" i="2" s="1"/>
  <c r="M160" i="2"/>
  <c r="AU164" i="8"/>
  <c r="AT164" i="8"/>
  <c r="AM164" i="8"/>
  <c r="AO164" i="8"/>
  <c r="AJ164" i="8"/>
  <c r="AG164" i="8"/>
  <c r="AK164" i="8"/>
  <c r="AH164" i="8"/>
  <c r="M168" i="8"/>
  <c r="R168" i="8" s="1"/>
  <c r="P168" i="8"/>
  <c r="U168" i="8" s="1"/>
  <c r="Q168" i="8"/>
  <c r="V168" i="8" s="1"/>
  <c r="O168" i="8"/>
  <c r="N168" i="8"/>
  <c r="S168" i="8" s="1"/>
  <c r="H169" i="8"/>
  <c r="O160" i="2"/>
  <c r="K161" i="2"/>
  <c r="L161" i="2" s="1"/>
  <c r="P160" i="2" l="1"/>
  <c r="AP167" i="8"/>
  <c r="AW162" i="8"/>
  <c r="AD164" i="8"/>
  <c r="AS163" i="8"/>
  <c r="AC164" i="8"/>
  <c r="AR163" i="8"/>
  <c r="AB164" i="8"/>
  <c r="AQ163" i="8"/>
  <c r="Y165" i="8"/>
  <c r="AN164" i="8"/>
  <c r="AL164" i="8"/>
  <c r="W165" i="8"/>
  <c r="X168" i="8"/>
  <c r="AA168" i="8"/>
  <c r="AF168" i="8" s="1"/>
  <c r="Z168" i="8"/>
  <c r="T168" i="8"/>
  <c r="AI168" i="8" s="1"/>
  <c r="AE167" i="8"/>
  <c r="N161" i="2"/>
  <c r="Q161" i="2" s="1"/>
  <c r="M161" i="2"/>
  <c r="P161" i="2" s="1"/>
  <c r="AU165" i="8"/>
  <c r="AT165" i="8"/>
  <c r="AO165" i="8"/>
  <c r="AM165" i="8"/>
  <c r="AH165" i="8"/>
  <c r="AK165" i="8"/>
  <c r="AJ165" i="8"/>
  <c r="AG165" i="8"/>
  <c r="M169" i="8"/>
  <c r="R169" i="8" s="1"/>
  <c r="P169" i="8"/>
  <c r="U169" i="8" s="1"/>
  <c r="Q169" i="8"/>
  <c r="V169" i="8" s="1"/>
  <c r="N169" i="8"/>
  <c r="S169" i="8" s="1"/>
  <c r="O169" i="8"/>
  <c r="H170" i="8"/>
  <c r="O161" i="2"/>
  <c r="S160" i="2"/>
  <c r="F170" i="2" s="1"/>
  <c r="K162" i="2"/>
  <c r="L162" i="2" s="1"/>
  <c r="AE168" i="8" l="1"/>
  <c r="AP168" i="8"/>
  <c r="Y166" i="8"/>
  <c r="AN165" i="8"/>
  <c r="AC165" i="8"/>
  <c r="AR164" i="8"/>
  <c r="W166" i="8"/>
  <c r="AL165" i="8"/>
  <c r="AW163" i="8"/>
  <c r="AQ164" i="8"/>
  <c r="AB165" i="8"/>
  <c r="AD165" i="8"/>
  <c r="AS164" i="8"/>
  <c r="AA169" i="8"/>
  <c r="AP169" i="8" s="1"/>
  <c r="T169" i="8"/>
  <c r="X169" i="8"/>
  <c r="Z169" i="8"/>
  <c r="AE169" i="8" s="1"/>
  <c r="N162" i="2"/>
  <c r="Q162" i="2" s="1"/>
  <c r="M162" i="2"/>
  <c r="P162" i="2" s="1"/>
  <c r="AU166" i="8"/>
  <c r="AT166" i="8"/>
  <c r="AO166" i="8"/>
  <c r="AM166" i="8"/>
  <c r="AH166" i="8"/>
  <c r="AG166" i="8"/>
  <c r="AJ166" i="8"/>
  <c r="AK166" i="8"/>
  <c r="M170" i="8"/>
  <c r="R170" i="8" s="1"/>
  <c r="P170" i="8"/>
  <c r="U170" i="8" s="1"/>
  <c r="Q170" i="8"/>
  <c r="V170" i="8" s="1"/>
  <c r="N170" i="8"/>
  <c r="S170" i="8" s="1"/>
  <c r="O170" i="8"/>
  <c r="H171" i="8"/>
  <c r="O162" i="2"/>
  <c r="S161" i="2"/>
  <c r="F171" i="2" s="1"/>
  <c r="K163" i="2"/>
  <c r="L163" i="2" s="1"/>
  <c r="AW164" i="8" l="1"/>
  <c r="AS165" i="8"/>
  <c r="AD166" i="8"/>
  <c r="AB166" i="8"/>
  <c r="AQ165" i="8"/>
  <c r="AL166" i="8"/>
  <c r="W167" i="8"/>
  <c r="Y167" i="8"/>
  <c r="AN166" i="8"/>
  <c r="AC166" i="8"/>
  <c r="AR165" i="8"/>
  <c r="X170" i="8"/>
  <c r="AA170" i="8"/>
  <c r="T170" i="8"/>
  <c r="AI169" i="8"/>
  <c r="Z170" i="8"/>
  <c r="AE170" i="8" s="1"/>
  <c r="AF169" i="8"/>
  <c r="N163" i="2"/>
  <c r="Q163" i="2" s="1"/>
  <c r="M163" i="2"/>
  <c r="P163" i="2" s="1"/>
  <c r="AU167" i="8"/>
  <c r="AT167" i="8"/>
  <c r="AO167" i="8"/>
  <c r="AM167" i="8"/>
  <c r="AK167" i="8"/>
  <c r="AG167" i="8"/>
  <c r="AJ167" i="8"/>
  <c r="AH167" i="8"/>
  <c r="M171" i="8"/>
  <c r="R171" i="8" s="1"/>
  <c r="P171" i="8"/>
  <c r="U171" i="8" s="1"/>
  <c r="Q171" i="8"/>
  <c r="V171" i="8" s="1"/>
  <c r="N171" i="8"/>
  <c r="S171" i="8" s="1"/>
  <c r="O171" i="8"/>
  <c r="H172" i="8"/>
  <c r="O163" i="2"/>
  <c r="S162" i="2"/>
  <c r="F172" i="2" s="1"/>
  <c r="K164" i="2"/>
  <c r="L164" i="2" s="1"/>
  <c r="AW165" i="8" l="1"/>
  <c r="AI170" i="8"/>
  <c r="AN167" i="8"/>
  <c r="Y168" i="8"/>
  <c r="W168" i="8"/>
  <c r="AL167" i="8"/>
  <c r="AD167" i="8"/>
  <c r="AS166" i="8"/>
  <c r="AQ166" i="8"/>
  <c r="AB167" i="8"/>
  <c r="AC167" i="8"/>
  <c r="AR166" i="8"/>
  <c r="AF170" i="8"/>
  <c r="AA171" i="8"/>
  <c r="Z171" i="8"/>
  <c r="X171" i="8"/>
  <c r="AP170" i="8"/>
  <c r="T171" i="8"/>
  <c r="N164" i="2"/>
  <c r="Q164" i="2" s="1"/>
  <c r="M164" i="2"/>
  <c r="AU168" i="8"/>
  <c r="AT168" i="8"/>
  <c r="AO168" i="8"/>
  <c r="AM168" i="8"/>
  <c r="AJ168" i="8"/>
  <c r="AH168" i="8"/>
  <c r="AK168" i="8"/>
  <c r="AG168" i="8"/>
  <c r="M172" i="8"/>
  <c r="R172" i="8" s="1"/>
  <c r="P172" i="8"/>
  <c r="U172" i="8" s="1"/>
  <c r="Q172" i="8"/>
  <c r="V172" i="8" s="1"/>
  <c r="O172" i="8"/>
  <c r="N172" i="8"/>
  <c r="S172" i="8" s="1"/>
  <c r="H173" i="8"/>
  <c r="O164" i="2"/>
  <c r="S163" i="2"/>
  <c r="F173" i="2" s="1"/>
  <c r="K165" i="2"/>
  <c r="L165" i="2" s="1"/>
  <c r="AP171" i="8" l="1"/>
  <c r="AW166" i="8"/>
  <c r="W169" i="8"/>
  <c r="AL168" i="8"/>
  <c r="T172" i="8"/>
  <c r="AN168" i="8"/>
  <c r="Y169" i="8"/>
  <c r="AC168" i="8"/>
  <c r="AR167" i="8"/>
  <c r="AD168" i="8"/>
  <c r="AS167" i="8"/>
  <c r="AB168" i="8"/>
  <c r="AQ167" i="8"/>
  <c r="AI171" i="8"/>
  <c r="AA172" i="8"/>
  <c r="Z172" i="8"/>
  <c r="AE171" i="8"/>
  <c r="X172" i="8"/>
  <c r="AF171" i="8"/>
  <c r="N165" i="2"/>
  <c r="Q165" i="2" s="1"/>
  <c r="M165" i="2"/>
  <c r="P164" i="2"/>
  <c r="S164" i="2" s="1"/>
  <c r="F174" i="2" s="1"/>
  <c r="AU169" i="8"/>
  <c r="AT169" i="8"/>
  <c r="AM169" i="8"/>
  <c r="AO169" i="8"/>
  <c r="AG169" i="8"/>
  <c r="AH169" i="8"/>
  <c r="AJ169" i="8"/>
  <c r="AK169" i="8"/>
  <c r="AP172" i="8"/>
  <c r="M173" i="8"/>
  <c r="R173" i="8" s="1"/>
  <c r="P173" i="8"/>
  <c r="U173" i="8" s="1"/>
  <c r="Q173" i="8"/>
  <c r="V173" i="8" s="1"/>
  <c r="N173" i="8"/>
  <c r="S173" i="8" s="1"/>
  <c r="O173" i="8"/>
  <c r="H174" i="8"/>
  <c r="O165" i="2"/>
  <c r="K166" i="2"/>
  <c r="L166" i="2" s="1"/>
  <c r="P165" i="2" l="1"/>
  <c r="S165" i="2" s="1"/>
  <c r="F175" i="2" s="1"/>
  <c r="AW167" i="8"/>
  <c r="AI172" i="8"/>
  <c r="AF172" i="8"/>
  <c r="AS168" i="8"/>
  <c r="AD169" i="8"/>
  <c r="X173" i="8"/>
  <c r="AB169" i="8"/>
  <c r="AQ168" i="8"/>
  <c r="AC169" i="8"/>
  <c r="AR168" i="8"/>
  <c r="AN169" i="8"/>
  <c r="Y170" i="8"/>
  <c r="AL169" i="8"/>
  <c r="W170" i="8"/>
  <c r="AE172" i="8"/>
  <c r="Z173" i="8"/>
  <c r="T173" i="8"/>
  <c r="AA173" i="8"/>
  <c r="AP173" i="8" s="1"/>
  <c r="N166" i="2"/>
  <c r="Q166" i="2" s="1"/>
  <c r="M166" i="2"/>
  <c r="AU170" i="8"/>
  <c r="AT170" i="8"/>
  <c r="AO170" i="8"/>
  <c r="AM170" i="8"/>
  <c r="AJ170" i="8"/>
  <c r="AK170" i="8"/>
  <c r="AH170" i="8"/>
  <c r="AG170" i="8"/>
  <c r="M174" i="8"/>
  <c r="R174" i="8" s="1"/>
  <c r="P174" i="8"/>
  <c r="U174" i="8" s="1"/>
  <c r="Q174" i="8"/>
  <c r="V174" i="8" s="1"/>
  <c r="N174" i="8"/>
  <c r="S174" i="8" s="1"/>
  <c r="X174" i="8" s="1"/>
  <c r="O174" i="8"/>
  <c r="H175" i="8"/>
  <c r="O166" i="2"/>
  <c r="K167" i="2"/>
  <c r="L167" i="2" s="1"/>
  <c r="P166" i="2" l="1"/>
  <c r="S166" i="2" s="1"/>
  <c r="F176" i="2" s="1"/>
  <c r="AW168" i="8"/>
  <c r="AB170" i="8"/>
  <c r="AQ169" i="8"/>
  <c r="AF173" i="8"/>
  <c r="AC170" i="8"/>
  <c r="AR169" i="8"/>
  <c r="AD170" i="8"/>
  <c r="AS169" i="8"/>
  <c r="W171" i="8"/>
  <c r="AL170" i="8"/>
  <c r="Y171" i="8"/>
  <c r="AN170" i="8"/>
  <c r="AA174" i="8"/>
  <c r="AP174" i="8" s="1"/>
  <c r="T174" i="8"/>
  <c r="AI173" i="8"/>
  <c r="Z174" i="8"/>
  <c r="AE173" i="8"/>
  <c r="N167" i="2"/>
  <c r="Q167" i="2" s="1"/>
  <c r="M167" i="2"/>
  <c r="AU171" i="8"/>
  <c r="AT171" i="8"/>
  <c r="AO171" i="8"/>
  <c r="AM171" i="8"/>
  <c r="AH171" i="8"/>
  <c r="AJ171" i="8"/>
  <c r="AG171" i="8"/>
  <c r="AK171" i="8"/>
  <c r="M175" i="8"/>
  <c r="R175" i="8" s="1"/>
  <c r="P175" i="8"/>
  <c r="U175" i="8" s="1"/>
  <c r="Q175" i="8"/>
  <c r="V175" i="8" s="1"/>
  <c r="N175" i="8"/>
  <c r="S175" i="8" s="1"/>
  <c r="O175" i="8"/>
  <c r="H176" i="8"/>
  <c r="O167" i="2"/>
  <c r="K168" i="2"/>
  <c r="L168" i="2" s="1"/>
  <c r="AW169" i="8" l="1"/>
  <c r="Y172" i="8"/>
  <c r="AN171" i="8"/>
  <c r="AS170" i="8"/>
  <c r="AD171" i="8"/>
  <c r="AQ170" i="8"/>
  <c r="AB171" i="8"/>
  <c r="AL171" i="8"/>
  <c r="W172" i="8"/>
  <c r="AC171" i="8"/>
  <c r="AR170" i="8"/>
  <c r="AE174" i="8"/>
  <c r="T175" i="8"/>
  <c r="AA175" i="8"/>
  <c r="Z175" i="8"/>
  <c r="X175" i="8"/>
  <c r="AF174" i="8"/>
  <c r="AI174" i="8"/>
  <c r="N168" i="2"/>
  <c r="Q168" i="2" s="1"/>
  <c r="M168" i="2"/>
  <c r="P167" i="2"/>
  <c r="S167" i="2" s="1"/>
  <c r="F177" i="2" s="1"/>
  <c r="AU172" i="8"/>
  <c r="AT172" i="8"/>
  <c r="AO172" i="8"/>
  <c r="AM172" i="8"/>
  <c r="AK172" i="8"/>
  <c r="AH172" i="8"/>
  <c r="AG172" i="8"/>
  <c r="AJ172" i="8"/>
  <c r="AP175" i="8"/>
  <c r="M176" i="8"/>
  <c r="R176" i="8" s="1"/>
  <c r="P176" i="8"/>
  <c r="U176" i="8" s="1"/>
  <c r="Q176" i="8"/>
  <c r="V176" i="8" s="1"/>
  <c r="N176" i="8"/>
  <c r="S176" i="8" s="1"/>
  <c r="O176" i="8"/>
  <c r="H177" i="8"/>
  <c r="O168" i="2"/>
  <c r="K169" i="2"/>
  <c r="L169" i="2" s="1"/>
  <c r="P168" i="2" l="1"/>
  <c r="S168" i="2" s="1"/>
  <c r="F178" i="2" s="1"/>
  <c r="AF175" i="8"/>
  <c r="AI175" i="8"/>
  <c r="AW170" i="8"/>
  <c r="AC172" i="8"/>
  <c r="AR171" i="8"/>
  <c r="AL172" i="8"/>
  <c r="W173" i="8"/>
  <c r="AD172" i="8"/>
  <c r="AS171" i="8"/>
  <c r="AE175" i="8"/>
  <c r="AQ171" i="8"/>
  <c r="AW171" i="8" s="1"/>
  <c r="AB172" i="8"/>
  <c r="Y173" i="8"/>
  <c r="AN172" i="8"/>
  <c r="X176" i="8"/>
  <c r="AA176" i="8"/>
  <c r="T176" i="8"/>
  <c r="Z176" i="8"/>
  <c r="N169" i="2"/>
  <c r="Q169" i="2" s="1"/>
  <c r="M169" i="2"/>
  <c r="AU173" i="8"/>
  <c r="AT173" i="8"/>
  <c r="AM173" i="8"/>
  <c r="AO173" i="8"/>
  <c r="AJ173" i="8"/>
  <c r="AH173" i="8"/>
  <c r="AG173" i="8"/>
  <c r="AK173" i="8"/>
  <c r="M177" i="8"/>
  <c r="R177" i="8" s="1"/>
  <c r="P177" i="8"/>
  <c r="U177" i="8" s="1"/>
  <c r="Q177" i="8"/>
  <c r="V177" i="8" s="1"/>
  <c r="N177" i="8"/>
  <c r="S177" i="8" s="1"/>
  <c r="O177" i="8"/>
  <c r="H178" i="8"/>
  <c r="O169" i="2"/>
  <c r="K170" i="2"/>
  <c r="L170" i="2" s="1"/>
  <c r="P169" i="2" l="1"/>
  <c r="S169" i="2" s="1"/>
  <c r="F179" i="2" s="1"/>
  <c r="AI176" i="8"/>
  <c r="W174" i="8"/>
  <c r="AL173" i="8"/>
  <c r="AN173" i="8"/>
  <c r="Y174" i="8"/>
  <c r="AQ172" i="8"/>
  <c r="AB173" i="8"/>
  <c r="AS172" i="8"/>
  <c r="AD173" i="8"/>
  <c r="AC173" i="8"/>
  <c r="AR172" i="8"/>
  <c r="AA177" i="8"/>
  <c r="AF176" i="8"/>
  <c r="X177" i="8"/>
  <c r="Z177" i="8"/>
  <c r="AE176" i="8"/>
  <c r="AP176" i="8"/>
  <c r="T177" i="8"/>
  <c r="N170" i="2"/>
  <c r="M170" i="2"/>
  <c r="AU174" i="8"/>
  <c r="AT174" i="8"/>
  <c r="AO174" i="8"/>
  <c r="AM174" i="8"/>
  <c r="AG174" i="8"/>
  <c r="AJ174" i="8"/>
  <c r="AK174" i="8"/>
  <c r="AH174" i="8"/>
  <c r="M178" i="8"/>
  <c r="R178" i="8" s="1"/>
  <c r="P178" i="8"/>
  <c r="U178" i="8" s="1"/>
  <c r="Q178" i="8"/>
  <c r="V178" i="8" s="1"/>
  <c r="O178" i="8"/>
  <c r="N178" i="8"/>
  <c r="S178" i="8" s="1"/>
  <c r="H179" i="8"/>
  <c r="O170" i="2"/>
  <c r="K171" i="2"/>
  <c r="L171" i="2" s="1"/>
  <c r="P170" i="2" l="1"/>
  <c r="AP177" i="8"/>
  <c r="AF177" i="8"/>
  <c r="AI177" i="8"/>
  <c r="AE177" i="8"/>
  <c r="AS173" i="8"/>
  <c r="AD174" i="8"/>
  <c r="Y175" i="8"/>
  <c r="AN174" i="8"/>
  <c r="AB174" i="8"/>
  <c r="AQ173" i="8"/>
  <c r="AC174" i="8"/>
  <c r="AR173" i="8"/>
  <c r="AW172" i="8"/>
  <c r="W175" i="8"/>
  <c r="AL174" i="8"/>
  <c r="N171" i="2"/>
  <c r="T178" i="8"/>
  <c r="Z178" i="8"/>
  <c r="X178" i="8"/>
  <c r="AA178" i="8"/>
  <c r="Q170" i="2"/>
  <c r="M171" i="2"/>
  <c r="AU175" i="8"/>
  <c r="AT175" i="8"/>
  <c r="AO175" i="8"/>
  <c r="AM175" i="8"/>
  <c r="AH175" i="8"/>
  <c r="AJ175" i="8"/>
  <c r="AK175" i="8"/>
  <c r="AG175" i="8"/>
  <c r="M179" i="8"/>
  <c r="R179" i="8" s="1"/>
  <c r="P179" i="8"/>
  <c r="U179" i="8" s="1"/>
  <c r="Q179" i="8"/>
  <c r="V179" i="8" s="1"/>
  <c r="N179" i="8"/>
  <c r="S179" i="8" s="1"/>
  <c r="O179" i="8"/>
  <c r="H180" i="8"/>
  <c r="O171" i="2"/>
  <c r="K172" i="2"/>
  <c r="L172" i="2" s="1"/>
  <c r="Q171" i="2" l="1"/>
  <c r="S170" i="2"/>
  <c r="F180" i="2" s="1"/>
  <c r="P171" i="2"/>
  <c r="AF178" i="8"/>
  <c r="AP178" i="8"/>
  <c r="AW173" i="8"/>
  <c r="AC175" i="8"/>
  <c r="AR174" i="8"/>
  <c r="AN175" i="8"/>
  <c r="Y176" i="8"/>
  <c r="W176" i="8"/>
  <c r="AL175" i="8"/>
  <c r="AD175" i="8"/>
  <c r="AS174" i="8"/>
  <c r="AQ174" i="8"/>
  <c r="AB175" i="8"/>
  <c r="Z179" i="8"/>
  <c r="AA179" i="8"/>
  <c r="AF179" i="8" s="1"/>
  <c r="T179" i="8"/>
  <c r="AE178" i="8"/>
  <c r="X179" i="8"/>
  <c r="AI178" i="8"/>
  <c r="N172" i="2"/>
  <c r="Q172" i="2" s="1"/>
  <c r="M172" i="2"/>
  <c r="P172" i="2" s="1"/>
  <c r="AU176" i="8"/>
  <c r="AT176" i="8"/>
  <c r="AM176" i="8"/>
  <c r="AO176" i="8"/>
  <c r="AK176" i="8"/>
  <c r="AH176" i="8"/>
  <c r="AG176" i="8"/>
  <c r="AJ176" i="8"/>
  <c r="M180" i="8"/>
  <c r="R180" i="8" s="1"/>
  <c r="P180" i="8"/>
  <c r="U180" i="8" s="1"/>
  <c r="Q180" i="8"/>
  <c r="V180" i="8" s="1"/>
  <c r="N180" i="8"/>
  <c r="S180" i="8" s="1"/>
  <c r="O180" i="8"/>
  <c r="H181" i="8"/>
  <c r="O172" i="2"/>
  <c r="S171" i="2"/>
  <c r="F181" i="2" s="1"/>
  <c r="K173" i="2"/>
  <c r="L173" i="2" s="1"/>
  <c r="AI179" i="8" l="1"/>
  <c r="AW174" i="8"/>
  <c r="AE179" i="8"/>
  <c r="Y177" i="8"/>
  <c r="AN176" i="8"/>
  <c r="AP179" i="8"/>
  <c r="AD176" i="8"/>
  <c r="AS175" i="8"/>
  <c r="AB176" i="8"/>
  <c r="AQ175" i="8"/>
  <c r="AL176" i="8"/>
  <c r="W177" i="8"/>
  <c r="AC176" i="8"/>
  <c r="AR175" i="8"/>
  <c r="T180" i="8"/>
  <c r="X180" i="8"/>
  <c r="AA180" i="8"/>
  <c r="AF180" i="8" s="1"/>
  <c r="Z180" i="8"/>
  <c r="N173" i="2"/>
  <c r="Q173" i="2" s="1"/>
  <c r="M173" i="2"/>
  <c r="P173" i="2" s="1"/>
  <c r="AU177" i="8"/>
  <c r="AT177" i="8"/>
  <c r="AO177" i="8"/>
  <c r="AM177" i="8"/>
  <c r="AG177" i="8"/>
  <c r="AJ177" i="8"/>
  <c r="AK177" i="8"/>
  <c r="AH177" i="8"/>
  <c r="M181" i="8"/>
  <c r="R181" i="8" s="1"/>
  <c r="P181" i="8"/>
  <c r="U181" i="8" s="1"/>
  <c r="Q181" i="8"/>
  <c r="V181" i="8" s="1"/>
  <c r="N181" i="8"/>
  <c r="S181" i="8" s="1"/>
  <c r="O181" i="8"/>
  <c r="H182" i="8"/>
  <c r="O173" i="2"/>
  <c r="S172" i="2"/>
  <c r="F182" i="2" s="1"/>
  <c r="K174" i="2"/>
  <c r="L174" i="2" s="1"/>
  <c r="AP180" i="8" l="1"/>
  <c r="AW175" i="8"/>
  <c r="AC177" i="8"/>
  <c r="AR176" i="8"/>
  <c r="AQ176" i="8"/>
  <c r="AB177" i="8"/>
  <c r="AL177" i="8"/>
  <c r="W178" i="8"/>
  <c r="Y178" i="8"/>
  <c r="AN177" i="8"/>
  <c r="AD177" i="8"/>
  <c r="AS176" i="8"/>
  <c r="AA181" i="8"/>
  <c r="T181" i="8"/>
  <c r="Z181" i="8"/>
  <c r="X181" i="8"/>
  <c r="AI180" i="8"/>
  <c r="AE180" i="8"/>
  <c r="N174" i="2"/>
  <c r="Q174" i="2" s="1"/>
  <c r="M174" i="2"/>
  <c r="P174" i="2" s="1"/>
  <c r="AU178" i="8"/>
  <c r="AT178" i="8"/>
  <c r="AO178" i="8"/>
  <c r="AM178" i="8"/>
  <c r="AG178" i="8"/>
  <c r="AJ178" i="8"/>
  <c r="AH178" i="8"/>
  <c r="AK178" i="8"/>
  <c r="AP181" i="8"/>
  <c r="M182" i="8"/>
  <c r="R182" i="8" s="1"/>
  <c r="P182" i="8"/>
  <c r="U182" i="8" s="1"/>
  <c r="Q182" i="8"/>
  <c r="V182" i="8" s="1"/>
  <c r="O182" i="8"/>
  <c r="N182" i="8"/>
  <c r="S182" i="8" s="1"/>
  <c r="H183" i="8"/>
  <c r="O174" i="2"/>
  <c r="S173" i="2"/>
  <c r="F183" i="2" s="1"/>
  <c r="K175" i="2"/>
  <c r="L175" i="2" s="1"/>
  <c r="AE181" i="8" l="1"/>
  <c r="AI181" i="8"/>
  <c r="Y179" i="8"/>
  <c r="AN178" i="8"/>
  <c r="AW176" i="8"/>
  <c r="W179" i="8"/>
  <c r="AL178" i="8"/>
  <c r="AD178" i="8"/>
  <c r="AS177" i="8"/>
  <c r="AC178" i="8"/>
  <c r="AR177" i="8"/>
  <c r="AB178" i="8"/>
  <c r="AQ177" i="8"/>
  <c r="X182" i="8"/>
  <c r="AA182" i="8"/>
  <c r="AP182" i="8" s="1"/>
  <c r="Z182" i="8"/>
  <c r="AF181" i="8"/>
  <c r="T182" i="8"/>
  <c r="AI182" i="8" s="1"/>
  <c r="N175" i="2"/>
  <c r="Q175" i="2" s="1"/>
  <c r="M175" i="2"/>
  <c r="P175" i="2" s="1"/>
  <c r="AU179" i="8"/>
  <c r="AT179" i="8"/>
  <c r="AO179" i="8"/>
  <c r="AM179" i="8"/>
  <c r="AK179" i="8"/>
  <c r="AG179" i="8"/>
  <c r="AH179" i="8"/>
  <c r="AJ179" i="8"/>
  <c r="M183" i="8"/>
  <c r="R183" i="8" s="1"/>
  <c r="P183" i="8"/>
  <c r="U183" i="8" s="1"/>
  <c r="Q183" i="8"/>
  <c r="V183" i="8" s="1"/>
  <c r="N183" i="8"/>
  <c r="S183" i="8" s="1"/>
  <c r="O183" i="8"/>
  <c r="H184" i="8"/>
  <c r="O175" i="2"/>
  <c r="S174" i="2"/>
  <c r="F184" i="2" s="1"/>
  <c r="K176" i="2"/>
  <c r="L176" i="2" s="1"/>
  <c r="AF182" i="8" l="1"/>
  <c r="AW177" i="8"/>
  <c r="AQ178" i="8"/>
  <c r="AB179" i="8"/>
  <c r="AD179" i="8"/>
  <c r="AS178" i="8"/>
  <c r="Y180" i="8"/>
  <c r="AN179" i="8"/>
  <c r="AC179" i="8"/>
  <c r="AR178" i="8"/>
  <c r="W180" i="8"/>
  <c r="AL179" i="8"/>
  <c r="X183" i="8"/>
  <c r="T183" i="8"/>
  <c r="Z183" i="8"/>
  <c r="AA183" i="8"/>
  <c r="AP183" i="8" s="1"/>
  <c r="AE182" i="8"/>
  <c r="N176" i="2"/>
  <c r="Q176" i="2" s="1"/>
  <c r="M176" i="2"/>
  <c r="P176" i="2" s="1"/>
  <c r="AU180" i="8"/>
  <c r="AT180" i="8"/>
  <c r="AO180" i="8"/>
  <c r="AM180" i="8"/>
  <c r="AJ180" i="8"/>
  <c r="AH180" i="8"/>
  <c r="AK180" i="8"/>
  <c r="AG180" i="8"/>
  <c r="M184" i="8"/>
  <c r="R184" i="8" s="1"/>
  <c r="P184" i="8"/>
  <c r="U184" i="8" s="1"/>
  <c r="Q184" i="8"/>
  <c r="V184" i="8" s="1"/>
  <c r="N184" i="8"/>
  <c r="S184" i="8" s="1"/>
  <c r="O184" i="8"/>
  <c r="H185" i="8"/>
  <c r="O176" i="2"/>
  <c r="S175" i="2"/>
  <c r="F185" i="2" s="1"/>
  <c r="K177" i="2"/>
  <c r="L177" i="2" s="1"/>
  <c r="AC180" i="8" l="1"/>
  <c r="AR179" i="8"/>
  <c r="AD180" i="8"/>
  <c r="AS179" i="8"/>
  <c r="AQ179" i="8"/>
  <c r="AB180" i="8"/>
  <c r="W181" i="8"/>
  <c r="AL180" i="8"/>
  <c r="Y181" i="8"/>
  <c r="AN180" i="8"/>
  <c r="AW178" i="8"/>
  <c r="T184" i="8"/>
  <c r="AI183" i="8"/>
  <c r="Z184" i="8"/>
  <c r="AE183" i="8"/>
  <c r="X184" i="8"/>
  <c r="AA184" i="8"/>
  <c r="AP184" i="8" s="1"/>
  <c r="AF183" i="8"/>
  <c r="N177" i="2"/>
  <c r="Q177" i="2" s="1"/>
  <c r="M177" i="2"/>
  <c r="P177" i="2" s="1"/>
  <c r="AU181" i="8"/>
  <c r="AT181" i="8"/>
  <c r="AO181" i="8"/>
  <c r="AM181" i="8"/>
  <c r="AJ181" i="8"/>
  <c r="AG181" i="8"/>
  <c r="AK181" i="8"/>
  <c r="AH181" i="8"/>
  <c r="M185" i="8"/>
  <c r="R185" i="8" s="1"/>
  <c r="P185" i="8"/>
  <c r="U185" i="8" s="1"/>
  <c r="Q185" i="8"/>
  <c r="V185" i="8" s="1"/>
  <c r="N185" i="8"/>
  <c r="S185" i="8" s="1"/>
  <c r="O185" i="8"/>
  <c r="H186" i="8"/>
  <c r="O177" i="2"/>
  <c r="S176" i="2"/>
  <c r="F186" i="2" s="1"/>
  <c r="K178" i="2"/>
  <c r="L178" i="2" s="1"/>
  <c r="AF184" i="8" l="1"/>
  <c r="W182" i="8"/>
  <c r="AL181" i="8"/>
  <c r="AD181" i="8"/>
  <c r="AS180" i="8"/>
  <c r="AQ180" i="8"/>
  <c r="AB181" i="8"/>
  <c r="AN181" i="8"/>
  <c r="Y182" i="8"/>
  <c r="AW179" i="8"/>
  <c r="AC181" i="8"/>
  <c r="AR180" i="8"/>
  <c r="Z185" i="8"/>
  <c r="X185" i="8"/>
  <c r="AE184" i="8"/>
  <c r="T185" i="8"/>
  <c r="AA185" i="8"/>
  <c r="AI184" i="8"/>
  <c r="N178" i="2"/>
  <c r="Q178" i="2" s="1"/>
  <c r="M178" i="2"/>
  <c r="P178" i="2" s="1"/>
  <c r="AU182" i="8"/>
  <c r="AT182" i="8"/>
  <c r="AM182" i="8"/>
  <c r="AO182" i="8"/>
  <c r="AH182" i="8"/>
  <c r="AG182" i="8"/>
  <c r="AK182" i="8"/>
  <c r="AJ182" i="8"/>
  <c r="M186" i="8"/>
  <c r="R186" i="8" s="1"/>
  <c r="P186" i="8"/>
  <c r="U186" i="8" s="1"/>
  <c r="Q186" i="8"/>
  <c r="V186" i="8" s="1"/>
  <c r="O186" i="8"/>
  <c r="N186" i="8"/>
  <c r="S186" i="8" s="1"/>
  <c r="H187" i="8"/>
  <c r="O178" i="2"/>
  <c r="S177" i="2"/>
  <c r="F187" i="2" s="1"/>
  <c r="K179" i="2"/>
  <c r="L179" i="2" s="1"/>
  <c r="AW180" i="8" l="1"/>
  <c r="AD182" i="8"/>
  <c r="AS181" i="8"/>
  <c r="T186" i="8"/>
  <c r="AC182" i="8"/>
  <c r="AR181" i="8"/>
  <c r="AB182" i="8"/>
  <c r="AQ181" i="8"/>
  <c r="AL182" i="8"/>
  <c r="W183" i="8"/>
  <c r="Y183" i="8"/>
  <c r="AN182" i="8"/>
  <c r="X186" i="8"/>
  <c r="AA186" i="8"/>
  <c r="AE185" i="8"/>
  <c r="Z186" i="8"/>
  <c r="AP185" i="8"/>
  <c r="AF185" i="8"/>
  <c r="AF186" i="8" s="1"/>
  <c r="AI185" i="8"/>
  <c r="N179" i="2"/>
  <c r="Q179" i="2" s="1"/>
  <c r="M179" i="2"/>
  <c r="P179" i="2" s="1"/>
  <c r="AU183" i="8"/>
  <c r="AT183" i="8"/>
  <c r="AO183" i="8"/>
  <c r="AM183" i="8"/>
  <c r="AJ183" i="8"/>
  <c r="AK183" i="8"/>
  <c r="AH183" i="8"/>
  <c r="AG183" i="8"/>
  <c r="M187" i="8"/>
  <c r="R187" i="8" s="1"/>
  <c r="P187" i="8"/>
  <c r="U187" i="8" s="1"/>
  <c r="Q187" i="8"/>
  <c r="V187" i="8" s="1"/>
  <c r="N187" i="8"/>
  <c r="S187" i="8" s="1"/>
  <c r="O187" i="8"/>
  <c r="H188" i="8"/>
  <c r="O179" i="2"/>
  <c r="S178" i="2"/>
  <c r="F188" i="2" s="1"/>
  <c r="K180" i="2"/>
  <c r="L180" i="2" s="1"/>
  <c r="AP186" i="8" l="1"/>
  <c r="AW181" i="8"/>
  <c r="T187" i="8"/>
  <c r="Y184" i="8"/>
  <c r="AN183" i="8"/>
  <c r="AB183" i="8"/>
  <c r="AQ182" i="8"/>
  <c r="W184" i="8"/>
  <c r="AL183" i="8"/>
  <c r="AD183" i="8"/>
  <c r="AS182" i="8"/>
  <c r="AI186" i="8"/>
  <c r="AC183" i="8"/>
  <c r="AR182" i="8"/>
  <c r="X187" i="8"/>
  <c r="Z187" i="8"/>
  <c r="AE186" i="8"/>
  <c r="AA187" i="8"/>
  <c r="N180" i="2"/>
  <c r="Q180" i="2" s="1"/>
  <c r="M180" i="2"/>
  <c r="P180" i="2" s="1"/>
  <c r="AU184" i="8"/>
  <c r="AT184" i="8"/>
  <c r="AM184" i="8"/>
  <c r="AO184" i="8"/>
  <c r="AG184" i="8"/>
  <c r="AK184" i="8"/>
  <c r="AJ184" i="8"/>
  <c r="AH184" i="8"/>
  <c r="M188" i="8"/>
  <c r="R188" i="8" s="1"/>
  <c r="P188" i="8"/>
  <c r="U188" i="8" s="1"/>
  <c r="Q188" i="8"/>
  <c r="V188" i="8" s="1"/>
  <c r="N188" i="8"/>
  <c r="S188" i="8" s="1"/>
  <c r="O188" i="8"/>
  <c r="H189" i="8"/>
  <c r="O180" i="2"/>
  <c r="S179" i="2"/>
  <c r="F189" i="2" s="1"/>
  <c r="K181" i="2"/>
  <c r="L181" i="2" s="1"/>
  <c r="AI187" i="8" l="1"/>
  <c r="AW182" i="8"/>
  <c r="AS183" i="8"/>
  <c r="AD184" i="8"/>
  <c r="AC184" i="8"/>
  <c r="AR183" i="8"/>
  <c r="W185" i="8"/>
  <c r="AL184" i="8"/>
  <c r="Y185" i="8"/>
  <c r="AN184" i="8"/>
  <c r="AB184" i="8"/>
  <c r="AQ183" i="8"/>
  <c r="AA188" i="8"/>
  <c r="Z188" i="8"/>
  <c r="AF187" i="8"/>
  <c r="AP187" i="8"/>
  <c r="AE187" i="8"/>
  <c r="X188" i="8"/>
  <c r="T188" i="8"/>
  <c r="N181" i="2"/>
  <c r="Q181" i="2" s="1"/>
  <c r="M181" i="2"/>
  <c r="P181" i="2" s="1"/>
  <c r="AU185" i="8"/>
  <c r="AT185" i="8"/>
  <c r="AM185" i="8"/>
  <c r="AO185" i="8"/>
  <c r="AH185" i="8"/>
  <c r="AG185" i="8"/>
  <c r="AJ185" i="8"/>
  <c r="AK185" i="8"/>
  <c r="M189" i="8"/>
  <c r="R189" i="8" s="1"/>
  <c r="P189" i="8"/>
  <c r="U189" i="8" s="1"/>
  <c r="Q189" i="8"/>
  <c r="V189" i="8" s="1"/>
  <c r="N189" i="8"/>
  <c r="S189" i="8" s="1"/>
  <c r="O189" i="8"/>
  <c r="H190" i="8"/>
  <c r="O181" i="2"/>
  <c r="S180" i="2"/>
  <c r="F190" i="2" s="1"/>
  <c r="K182" i="2"/>
  <c r="L182" i="2" s="1"/>
  <c r="AP188" i="8" l="1"/>
  <c r="AE188" i="8"/>
  <c r="AN185" i="8"/>
  <c r="Y186" i="8"/>
  <c r="AC185" i="8"/>
  <c r="AR184" i="8"/>
  <c r="AW183" i="8"/>
  <c r="AS184" i="8"/>
  <c r="AD185" i="8"/>
  <c r="AQ184" i="8"/>
  <c r="AB185" i="8"/>
  <c r="W186" i="8"/>
  <c r="AL185" i="8"/>
  <c r="AA189" i="8"/>
  <c r="T189" i="8"/>
  <c r="Z189" i="8"/>
  <c r="AI188" i="8"/>
  <c r="X189" i="8"/>
  <c r="AF188" i="8"/>
  <c r="N182" i="2"/>
  <c r="Q182" i="2" s="1"/>
  <c r="M182" i="2"/>
  <c r="P182" i="2" s="1"/>
  <c r="AU186" i="8"/>
  <c r="AT186" i="8"/>
  <c r="AO186" i="8"/>
  <c r="AM186" i="8"/>
  <c r="AH186" i="8"/>
  <c r="AK186" i="8"/>
  <c r="AG186" i="8"/>
  <c r="AJ186" i="8"/>
  <c r="M190" i="8"/>
  <c r="R190" i="8" s="1"/>
  <c r="P190" i="8"/>
  <c r="U190" i="8" s="1"/>
  <c r="Q190" i="8"/>
  <c r="V190" i="8" s="1"/>
  <c r="O190" i="8"/>
  <c r="N190" i="8"/>
  <c r="S190" i="8" s="1"/>
  <c r="H191" i="8"/>
  <c r="O182" i="2"/>
  <c r="S181" i="2"/>
  <c r="F191" i="2" s="1"/>
  <c r="K183" i="2"/>
  <c r="L183" i="2" s="1"/>
  <c r="AE189" i="8" l="1"/>
  <c r="AP189" i="8"/>
  <c r="AF189" i="8"/>
  <c r="AW184" i="8"/>
  <c r="AQ185" i="8"/>
  <c r="AB186" i="8"/>
  <c r="AD186" i="8"/>
  <c r="AS185" i="8"/>
  <c r="AC186" i="8"/>
  <c r="AR185" i="8"/>
  <c r="W187" i="8"/>
  <c r="AL186" i="8"/>
  <c r="Y187" i="8"/>
  <c r="AN186" i="8"/>
  <c r="T190" i="8"/>
  <c r="AI189" i="8"/>
  <c r="Z190" i="8"/>
  <c r="AE190" i="8" s="1"/>
  <c r="AA190" i="8"/>
  <c r="X190" i="8"/>
  <c r="N183" i="2"/>
  <c r="Q183" i="2" s="1"/>
  <c r="M183" i="2"/>
  <c r="P183" i="2" s="1"/>
  <c r="AU187" i="8"/>
  <c r="AT187" i="8"/>
  <c r="AO187" i="8"/>
  <c r="AM187" i="8"/>
  <c r="AJ187" i="8"/>
  <c r="AK187" i="8"/>
  <c r="AG187" i="8"/>
  <c r="AH187" i="8"/>
  <c r="AP190" i="8"/>
  <c r="M191" i="8"/>
  <c r="R191" i="8" s="1"/>
  <c r="P191" i="8"/>
  <c r="U191" i="8" s="1"/>
  <c r="Q191" i="8"/>
  <c r="V191" i="8" s="1"/>
  <c r="N191" i="8"/>
  <c r="S191" i="8" s="1"/>
  <c r="O191" i="8"/>
  <c r="H192" i="8"/>
  <c r="O183" i="2"/>
  <c r="S182" i="2"/>
  <c r="F192" i="2" s="1"/>
  <c r="K184" i="2"/>
  <c r="L184" i="2" s="1"/>
  <c r="AI190" i="8" l="1"/>
  <c r="AL187" i="8"/>
  <c r="W188" i="8"/>
  <c r="AD187" i="8"/>
  <c r="AS186" i="8"/>
  <c r="AB187" i="8"/>
  <c r="AQ186" i="8"/>
  <c r="Y188" i="8"/>
  <c r="AN187" i="8"/>
  <c r="AC187" i="8"/>
  <c r="AR186" i="8"/>
  <c r="AW185" i="8"/>
  <c r="AA191" i="8"/>
  <c r="AP191" i="8" s="1"/>
  <c r="X191" i="8"/>
  <c r="Z191" i="8"/>
  <c r="T191" i="8"/>
  <c r="AF190" i="8"/>
  <c r="AF191" i="8" s="1"/>
  <c r="N184" i="2"/>
  <c r="Q184" i="2" s="1"/>
  <c r="M184" i="2"/>
  <c r="P184" i="2" s="1"/>
  <c r="AU188" i="8"/>
  <c r="AT188" i="8"/>
  <c r="AM188" i="8"/>
  <c r="AO188" i="8"/>
  <c r="AH188" i="8"/>
  <c r="AG188" i="8"/>
  <c r="AJ188" i="8"/>
  <c r="AK188" i="8"/>
  <c r="M192" i="8"/>
  <c r="R192" i="8" s="1"/>
  <c r="P192" i="8"/>
  <c r="U192" i="8" s="1"/>
  <c r="Q192" i="8"/>
  <c r="V192" i="8" s="1"/>
  <c r="N192" i="8"/>
  <c r="S192" i="8" s="1"/>
  <c r="O192" i="8"/>
  <c r="H193" i="8"/>
  <c r="O184" i="2"/>
  <c r="S183" i="2"/>
  <c r="F193" i="2" s="1"/>
  <c r="K185" i="2"/>
  <c r="L185" i="2" s="1"/>
  <c r="AI191" i="8" l="1"/>
  <c r="AN188" i="8"/>
  <c r="Y189" i="8"/>
  <c r="AS187" i="8"/>
  <c r="AD188" i="8"/>
  <c r="AW186" i="8"/>
  <c r="AL188" i="8"/>
  <c r="W189" i="8"/>
  <c r="AC188" i="8"/>
  <c r="AR187" i="8"/>
  <c r="AB188" i="8"/>
  <c r="AQ187" i="8"/>
  <c r="Z192" i="8"/>
  <c r="X192" i="8"/>
  <c r="AE191" i="8"/>
  <c r="T192" i="8"/>
  <c r="AA192" i="8"/>
  <c r="AF192" i="8" s="1"/>
  <c r="N185" i="2"/>
  <c r="Q185" i="2" s="1"/>
  <c r="M185" i="2"/>
  <c r="P185" i="2" s="1"/>
  <c r="AU189" i="8"/>
  <c r="AT189" i="8"/>
  <c r="AM189" i="8"/>
  <c r="AO189" i="8"/>
  <c r="AK189" i="8"/>
  <c r="AJ189" i="8"/>
  <c r="AH189" i="8"/>
  <c r="AG189" i="8"/>
  <c r="M193" i="8"/>
  <c r="R193" i="8" s="1"/>
  <c r="P193" i="8"/>
  <c r="U193" i="8" s="1"/>
  <c r="Q193" i="8"/>
  <c r="V193" i="8" s="1"/>
  <c r="N193" i="8"/>
  <c r="S193" i="8" s="1"/>
  <c r="O193" i="8"/>
  <c r="H194" i="8"/>
  <c r="O185" i="2"/>
  <c r="S184" i="2"/>
  <c r="F194" i="2" s="1"/>
  <c r="K186" i="2"/>
  <c r="L186" i="2" s="1"/>
  <c r="AC189" i="8" l="1"/>
  <c r="AR188" i="8"/>
  <c r="AD189" i="8"/>
  <c r="AS188" i="8"/>
  <c r="AW187" i="8"/>
  <c r="AL189" i="8"/>
  <c r="W190" i="8"/>
  <c r="AE192" i="8"/>
  <c r="AB189" i="8"/>
  <c r="AQ188" i="8"/>
  <c r="AN189" i="8"/>
  <c r="Y190" i="8"/>
  <c r="T193" i="8"/>
  <c r="X193" i="8"/>
  <c r="AA193" i="8"/>
  <c r="AF193" i="8" s="1"/>
  <c r="AP192" i="8"/>
  <c r="AI192" i="8"/>
  <c r="Z193" i="8"/>
  <c r="N186" i="2"/>
  <c r="Q186" i="2" s="1"/>
  <c r="M186" i="2"/>
  <c r="P186" i="2" s="1"/>
  <c r="AU190" i="8"/>
  <c r="AT190" i="8"/>
  <c r="AO190" i="8"/>
  <c r="AM190" i="8"/>
  <c r="AG190" i="8"/>
  <c r="AK190" i="8"/>
  <c r="AJ190" i="8"/>
  <c r="AH190" i="8"/>
  <c r="M194" i="8"/>
  <c r="R194" i="8" s="1"/>
  <c r="P194" i="8"/>
  <c r="U194" i="8" s="1"/>
  <c r="Q194" i="8"/>
  <c r="V194" i="8" s="1"/>
  <c r="O194" i="8"/>
  <c r="N194" i="8"/>
  <c r="S194" i="8" s="1"/>
  <c r="H195" i="8"/>
  <c r="O186" i="2"/>
  <c r="S185" i="2"/>
  <c r="F195" i="2" s="1"/>
  <c r="K187" i="2"/>
  <c r="L187" i="2" s="1"/>
  <c r="AP193" i="8" l="1"/>
  <c r="Y191" i="8"/>
  <c r="AN190" i="8"/>
  <c r="T194" i="8"/>
  <c r="W191" i="8"/>
  <c r="AL190" i="8"/>
  <c r="AS189" i="8"/>
  <c r="AD190" i="8"/>
  <c r="AW188" i="8"/>
  <c r="AE193" i="8"/>
  <c r="AB190" i="8"/>
  <c r="AQ189" i="8"/>
  <c r="AC190" i="8"/>
  <c r="AR189" i="8"/>
  <c r="AI193" i="8"/>
  <c r="AA194" i="8"/>
  <c r="Z194" i="8"/>
  <c r="X194" i="8"/>
  <c r="N187" i="2"/>
  <c r="Q187" i="2" s="1"/>
  <c r="M187" i="2"/>
  <c r="P187" i="2" s="1"/>
  <c r="AU191" i="8"/>
  <c r="AT191" i="8"/>
  <c r="AO191" i="8"/>
  <c r="AM191" i="8"/>
  <c r="AG191" i="8"/>
  <c r="AH191" i="8"/>
  <c r="AK191" i="8"/>
  <c r="AJ191" i="8"/>
  <c r="M195" i="8"/>
  <c r="R195" i="8" s="1"/>
  <c r="P195" i="8"/>
  <c r="U195" i="8" s="1"/>
  <c r="Q195" i="8"/>
  <c r="V195" i="8" s="1"/>
  <c r="N195" i="8"/>
  <c r="S195" i="8" s="1"/>
  <c r="O195" i="8"/>
  <c r="H196" i="8"/>
  <c r="O187" i="2"/>
  <c r="S186" i="2"/>
  <c r="F196" i="2" s="1"/>
  <c r="K188" i="2"/>
  <c r="L188" i="2" s="1"/>
  <c r="AI194" i="8" l="1"/>
  <c r="AE194" i="8"/>
  <c r="AP194" i="8"/>
  <c r="AW189" i="8"/>
  <c r="AS190" i="8"/>
  <c r="AD191" i="8"/>
  <c r="AB191" i="8"/>
  <c r="AQ190" i="8"/>
  <c r="AC191" i="8"/>
  <c r="AR190" i="8"/>
  <c r="AL191" i="8"/>
  <c r="W192" i="8"/>
  <c r="Y192" i="8"/>
  <c r="AN191" i="8"/>
  <c r="Z195" i="8"/>
  <c r="X195" i="8"/>
  <c r="AA195" i="8"/>
  <c r="AF194" i="8"/>
  <c r="T195" i="8"/>
  <c r="N188" i="2"/>
  <c r="Q188" i="2" s="1"/>
  <c r="M188" i="2"/>
  <c r="P188" i="2" s="1"/>
  <c r="AU192" i="8"/>
  <c r="AT192" i="8"/>
  <c r="AO192" i="8"/>
  <c r="AM192" i="8"/>
  <c r="AK192" i="8"/>
  <c r="AJ192" i="8"/>
  <c r="AH192" i="8"/>
  <c r="AG192" i="8"/>
  <c r="M196" i="8"/>
  <c r="R196" i="8" s="1"/>
  <c r="P196" i="8"/>
  <c r="U196" i="8" s="1"/>
  <c r="Q196" i="8"/>
  <c r="V196" i="8" s="1"/>
  <c r="N196" i="8"/>
  <c r="S196" i="8" s="1"/>
  <c r="O196" i="8"/>
  <c r="H197" i="8"/>
  <c r="O188" i="2"/>
  <c r="S187" i="2"/>
  <c r="F197" i="2" s="1"/>
  <c r="K189" i="2"/>
  <c r="L189" i="2" s="1"/>
  <c r="AW190" i="8" l="1"/>
  <c r="AQ191" i="8"/>
  <c r="AS191" i="8"/>
  <c r="AD192" i="8"/>
  <c r="AB192" i="8"/>
  <c r="AL192" i="8"/>
  <c r="W193" i="8"/>
  <c r="Y193" i="8"/>
  <c r="AN192" i="8"/>
  <c r="AC192" i="8"/>
  <c r="AR191" i="8"/>
  <c r="Z196" i="8"/>
  <c r="X196" i="8"/>
  <c r="T196" i="8"/>
  <c r="AI195" i="8"/>
  <c r="AE195" i="8"/>
  <c r="AE196" i="8" s="1"/>
  <c r="AA196" i="8"/>
  <c r="AP195" i="8"/>
  <c r="AF195" i="8"/>
  <c r="N189" i="2"/>
  <c r="Q189" i="2" s="1"/>
  <c r="M189" i="2"/>
  <c r="P189" i="2" s="1"/>
  <c r="AU193" i="8"/>
  <c r="AT193" i="8"/>
  <c r="AO193" i="8"/>
  <c r="AM193" i="8"/>
  <c r="AH193" i="8"/>
  <c r="AG193" i="8"/>
  <c r="AK193" i="8"/>
  <c r="AJ193" i="8"/>
  <c r="M197" i="8"/>
  <c r="R197" i="8" s="1"/>
  <c r="P197" i="8"/>
  <c r="U197" i="8" s="1"/>
  <c r="Q197" i="8"/>
  <c r="V197" i="8" s="1"/>
  <c r="N197" i="8"/>
  <c r="S197" i="8" s="1"/>
  <c r="O197" i="8"/>
  <c r="H198" i="8"/>
  <c r="O189" i="2"/>
  <c r="S188" i="2"/>
  <c r="F198" i="2" s="1"/>
  <c r="K190" i="2"/>
  <c r="L190" i="2" s="1"/>
  <c r="AW191" i="8" l="1"/>
  <c r="AN193" i="8"/>
  <c r="Y194" i="8"/>
  <c r="W194" i="8"/>
  <c r="AL193" i="8"/>
  <c r="AI196" i="8"/>
  <c r="AC193" i="8"/>
  <c r="AR192" i="8"/>
  <c r="AD193" i="8"/>
  <c r="AS192" i="8"/>
  <c r="AQ192" i="8"/>
  <c r="AB193" i="8"/>
  <c r="AA197" i="8"/>
  <c r="X197" i="8"/>
  <c r="Z197" i="8"/>
  <c r="T197" i="8"/>
  <c r="AI197" i="8" s="1"/>
  <c r="AP196" i="8"/>
  <c r="AF196" i="8"/>
  <c r="N190" i="2"/>
  <c r="Q190" i="2" s="1"/>
  <c r="M190" i="2"/>
  <c r="P190" i="2" s="1"/>
  <c r="AU194" i="8"/>
  <c r="AT194" i="8"/>
  <c r="AM194" i="8"/>
  <c r="AO194" i="8"/>
  <c r="AJ194" i="8"/>
  <c r="AK194" i="8"/>
  <c r="AH194" i="8"/>
  <c r="AG194" i="8"/>
  <c r="AP197" i="8"/>
  <c r="M198" i="8"/>
  <c r="R198" i="8" s="1"/>
  <c r="P198" i="8"/>
  <c r="U198" i="8" s="1"/>
  <c r="Q198" i="8"/>
  <c r="V198" i="8" s="1"/>
  <c r="O198" i="8"/>
  <c r="N198" i="8"/>
  <c r="S198" i="8" s="1"/>
  <c r="H199" i="8"/>
  <c r="O190" i="2"/>
  <c r="S189" i="2"/>
  <c r="F199" i="2" s="1"/>
  <c r="K191" i="2"/>
  <c r="L191" i="2" s="1"/>
  <c r="AF197" i="8" l="1"/>
  <c r="AS193" i="8"/>
  <c r="AD194" i="8"/>
  <c r="AW192" i="8"/>
  <c r="AC194" i="8"/>
  <c r="AR193" i="8"/>
  <c r="AN194" i="8"/>
  <c r="Y195" i="8"/>
  <c r="AB194" i="8"/>
  <c r="AQ193" i="8"/>
  <c r="AW193" i="8" s="1"/>
  <c r="AL194" i="8"/>
  <c r="W195" i="8"/>
  <c r="Z198" i="8"/>
  <c r="T198" i="8"/>
  <c r="AE197" i="8"/>
  <c r="X198" i="8"/>
  <c r="AA198" i="8"/>
  <c r="AF198" i="8" s="1"/>
  <c r="N191" i="2"/>
  <c r="Q191" i="2" s="1"/>
  <c r="M191" i="2"/>
  <c r="P191" i="2" s="1"/>
  <c r="AU195" i="8"/>
  <c r="AT195" i="8"/>
  <c r="AO195" i="8"/>
  <c r="AM195" i="8"/>
  <c r="AG195" i="8"/>
  <c r="AJ195" i="8"/>
  <c r="AK195" i="8"/>
  <c r="AH195" i="8"/>
  <c r="M199" i="8"/>
  <c r="R199" i="8" s="1"/>
  <c r="P199" i="8"/>
  <c r="U199" i="8" s="1"/>
  <c r="Q199" i="8"/>
  <c r="V199" i="8" s="1"/>
  <c r="N199" i="8"/>
  <c r="S199" i="8" s="1"/>
  <c r="O199" i="8"/>
  <c r="H200" i="8"/>
  <c r="O191" i="2"/>
  <c r="S190" i="2"/>
  <c r="F200" i="2" s="1"/>
  <c r="K192" i="2"/>
  <c r="L192" i="2" s="1"/>
  <c r="AQ194" i="8" l="1"/>
  <c r="AE198" i="8"/>
  <c r="AB195" i="8"/>
  <c r="AL195" i="8"/>
  <c r="W196" i="8"/>
  <c r="AN195" i="8"/>
  <c r="Y196" i="8"/>
  <c r="AS194" i="8"/>
  <c r="AD195" i="8"/>
  <c r="AP198" i="8"/>
  <c r="AC195" i="8"/>
  <c r="AR194" i="8"/>
  <c r="T199" i="8"/>
  <c r="Z199" i="8"/>
  <c r="AA199" i="8"/>
  <c r="AI198" i="8"/>
  <c r="X199" i="8"/>
  <c r="N192" i="2"/>
  <c r="Q192" i="2" s="1"/>
  <c r="M192" i="2"/>
  <c r="P192" i="2" s="1"/>
  <c r="AU196" i="8"/>
  <c r="AT196" i="8"/>
  <c r="AO196" i="8"/>
  <c r="AM196" i="8"/>
  <c r="AH196" i="8"/>
  <c r="AJ196" i="8"/>
  <c r="AK196" i="8"/>
  <c r="AG196" i="8"/>
  <c r="M200" i="8"/>
  <c r="R200" i="8" s="1"/>
  <c r="P200" i="8"/>
  <c r="U200" i="8" s="1"/>
  <c r="Q200" i="8"/>
  <c r="V200" i="8" s="1"/>
  <c r="N200" i="8"/>
  <c r="S200" i="8" s="1"/>
  <c r="O200" i="8"/>
  <c r="H201" i="8"/>
  <c r="O192" i="2"/>
  <c r="S191" i="2"/>
  <c r="F201" i="2" s="1"/>
  <c r="K193" i="2"/>
  <c r="L193" i="2" s="1"/>
  <c r="AP199" i="8" l="1"/>
  <c r="AW194" i="8"/>
  <c r="AI199" i="8"/>
  <c r="AD196" i="8"/>
  <c r="AS195" i="8"/>
  <c r="AL196" i="8"/>
  <c r="W197" i="8"/>
  <c r="T200" i="8"/>
  <c r="AC196" i="8"/>
  <c r="AR195" i="8"/>
  <c r="Y197" i="8"/>
  <c r="AN196" i="8"/>
  <c r="AQ195" i="8"/>
  <c r="AB196" i="8"/>
  <c r="Z200" i="8"/>
  <c r="AE199" i="8"/>
  <c r="X200" i="8"/>
  <c r="AA200" i="8"/>
  <c r="AF199" i="8"/>
  <c r="N193" i="2"/>
  <c r="Q193" i="2" s="1"/>
  <c r="M193" i="2"/>
  <c r="P193" i="2" s="1"/>
  <c r="AU197" i="8"/>
  <c r="AT197" i="8"/>
  <c r="AO197" i="8"/>
  <c r="AM197" i="8"/>
  <c r="AJ197" i="8"/>
  <c r="AK197" i="8"/>
  <c r="AG197" i="8"/>
  <c r="AH197" i="8"/>
  <c r="M201" i="8"/>
  <c r="R201" i="8" s="1"/>
  <c r="P201" i="8"/>
  <c r="U201" i="8" s="1"/>
  <c r="Q201" i="8"/>
  <c r="V201" i="8" s="1"/>
  <c r="N201" i="8"/>
  <c r="S201" i="8" s="1"/>
  <c r="O201" i="8"/>
  <c r="H202" i="8"/>
  <c r="O193" i="2"/>
  <c r="S192" i="2"/>
  <c r="F202" i="2" s="1"/>
  <c r="K194" i="2"/>
  <c r="L194" i="2" s="1"/>
  <c r="AI200" i="8" l="1"/>
  <c r="AE200" i="8"/>
  <c r="AW195" i="8"/>
  <c r="AC197" i="8"/>
  <c r="AR196" i="8"/>
  <c r="AN197" i="8"/>
  <c r="Y198" i="8"/>
  <c r="AD197" i="8"/>
  <c r="AS196" i="8"/>
  <c r="AB197" i="8"/>
  <c r="AQ196" i="8"/>
  <c r="AW196" i="8" s="1"/>
  <c r="W198" i="8"/>
  <c r="AL197" i="8"/>
  <c r="Z201" i="8"/>
  <c r="AE201" i="8" s="1"/>
  <c r="AA201" i="8"/>
  <c r="AF200" i="8"/>
  <c r="X201" i="8"/>
  <c r="T201" i="8"/>
  <c r="AP200" i="8"/>
  <c r="AP201" i="8" s="1"/>
  <c r="N194" i="2"/>
  <c r="Q194" i="2" s="1"/>
  <c r="M194" i="2"/>
  <c r="P194" i="2" s="1"/>
  <c r="AU198" i="8"/>
  <c r="AT198" i="8"/>
  <c r="AO198" i="8"/>
  <c r="AM198" i="8"/>
  <c r="AG198" i="8"/>
  <c r="AH198" i="8"/>
  <c r="AJ198" i="8"/>
  <c r="AK198" i="8"/>
  <c r="M202" i="8"/>
  <c r="R202" i="8" s="1"/>
  <c r="P202" i="8"/>
  <c r="U202" i="8" s="1"/>
  <c r="Q202" i="8"/>
  <c r="V202" i="8" s="1"/>
  <c r="O202" i="8"/>
  <c r="N202" i="8"/>
  <c r="S202" i="8" s="1"/>
  <c r="H203" i="8"/>
  <c r="O194" i="2"/>
  <c r="S193" i="2"/>
  <c r="F203" i="2" s="1"/>
  <c r="K195" i="2"/>
  <c r="L195" i="2" s="1"/>
  <c r="AI201" i="8" l="1"/>
  <c r="AF201" i="8"/>
  <c r="Y199" i="8"/>
  <c r="AN198" i="8"/>
  <c r="AQ197" i="8"/>
  <c r="AB198" i="8"/>
  <c r="AL198" i="8"/>
  <c r="W199" i="8"/>
  <c r="AS197" i="8"/>
  <c r="AD198" i="8"/>
  <c r="AC198" i="8"/>
  <c r="AR197" i="8"/>
  <c r="T202" i="8"/>
  <c r="AI202" i="8" s="1"/>
  <c r="AA202" i="8"/>
  <c r="X202" i="8"/>
  <c r="Z202" i="8"/>
  <c r="N195" i="2"/>
  <c r="Q195" i="2" s="1"/>
  <c r="M195" i="2"/>
  <c r="P195" i="2" s="1"/>
  <c r="AU199" i="8"/>
  <c r="AT199" i="8"/>
  <c r="AO199" i="8"/>
  <c r="AM199" i="8"/>
  <c r="AK199" i="8"/>
  <c r="AH199" i="8"/>
  <c r="AG199" i="8"/>
  <c r="AJ199" i="8"/>
  <c r="M203" i="8"/>
  <c r="R203" i="8" s="1"/>
  <c r="P203" i="8"/>
  <c r="U203" i="8" s="1"/>
  <c r="Q203" i="8"/>
  <c r="V203" i="8" s="1"/>
  <c r="N203" i="8"/>
  <c r="S203" i="8" s="1"/>
  <c r="O203" i="8"/>
  <c r="H204" i="8"/>
  <c r="O195" i="2"/>
  <c r="S194" i="2"/>
  <c r="F204" i="2" s="1"/>
  <c r="K196" i="2"/>
  <c r="L196" i="2" s="1"/>
  <c r="AQ198" i="8" l="1"/>
  <c r="AB199" i="8"/>
  <c r="AW197" i="8"/>
  <c r="AL199" i="8"/>
  <c r="W200" i="8"/>
  <c r="AS198" i="8"/>
  <c r="AD199" i="8"/>
  <c r="AC199" i="8"/>
  <c r="AR198" i="8"/>
  <c r="AN199" i="8"/>
  <c r="Y200" i="8"/>
  <c r="Z203" i="8"/>
  <c r="X203" i="8"/>
  <c r="T203" i="8"/>
  <c r="AA203" i="8"/>
  <c r="AF202" i="8"/>
  <c r="AP202" i="8"/>
  <c r="AE202" i="8"/>
  <c r="N196" i="2"/>
  <c r="Q196" i="2" s="1"/>
  <c r="M196" i="2"/>
  <c r="P196" i="2" s="1"/>
  <c r="AU200" i="8"/>
  <c r="AT200" i="8"/>
  <c r="AO200" i="8"/>
  <c r="AM200" i="8"/>
  <c r="AK200" i="8"/>
  <c r="AJ200" i="8"/>
  <c r="AG200" i="8"/>
  <c r="AH200" i="8"/>
  <c r="M204" i="8"/>
  <c r="R204" i="8" s="1"/>
  <c r="P204" i="8"/>
  <c r="U204" i="8" s="1"/>
  <c r="Q204" i="8"/>
  <c r="V204" i="8" s="1"/>
  <c r="N204" i="8"/>
  <c r="S204" i="8" s="1"/>
  <c r="O204" i="8"/>
  <c r="H205" i="8"/>
  <c r="O196" i="2"/>
  <c r="S195" i="2"/>
  <c r="F205" i="2" s="1"/>
  <c r="K197" i="2"/>
  <c r="L197" i="2" s="1"/>
  <c r="AE203" i="8" l="1"/>
  <c r="AC200" i="8"/>
  <c r="AR199" i="8"/>
  <c r="AA204" i="8"/>
  <c r="Y201" i="8"/>
  <c r="AN200" i="8"/>
  <c r="AQ199" i="8"/>
  <c r="AB200" i="8"/>
  <c r="AD200" i="8"/>
  <c r="AS199" i="8"/>
  <c r="AL200" i="8"/>
  <c r="W201" i="8"/>
  <c r="AW198" i="8"/>
  <c r="T204" i="8"/>
  <c r="X204" i="8"/>
  <c r="AP203" i="8"/>
  <c r="AF203" i="8"/>
  <c r="AI203" i="8"/>
  <c r="Z204" i="8"/>
  <c r="N197" i="2"/>
  <c r="Q197" i="2" s="1"/>
  <c r="M197" i="2"/>
  <c r="P197" i="2" s="1"/>
  <c r="AU201" i="8"/>
  <c r="AT201" i="8"/>
  <c r="AM201" i="8"/>
  <c r="AO201" i="8"/>
  <c r="AH201" i="8"/>
  <c r="AJ201" i="8"/>
  <c r="AK201" i="8"/>
  <c r="AG201" i="8"/>
  <c r="M205" i="8"/>
  <c r="R205" i="8" s="1"/>
  <c r="P205" i="8"/>
  <c r="U205" i="8" s="1"/>
  <c r="Q205" i="8"/>
  <c r="V205" i="8" s="1"/>
  <c r="N205" i="8"/>
  <c r="S205" i="8" s="1"/>
  <c r="O205" i="8"/>
  <c r="H206" i="8"/>
  <c r="O197" i="2"/>
  <c r="S196" i="2"/>
  <c r="F206" i="2" s="1"/>
  <c r="K198" i="2"/>
  <c r="L198" i="2" s="1"/>
  <c r="AF204" i="8" l="1"/>
  <c r="AC201" i="8"/>
  <c r="AR200" i="8"/>
  <c r="AI204" i="8"/>
  <c r="AS200" i="8"/>
  <c r="AD201" i="8"/>
  <c r="Y202" i="8"/>
  <c r="AN201" i="8"/>
  <c r="AL201" i="8"/>
  <c r="W202" i="8"/>
  <c r="AB201" i="8"/>
  <c r="AQ200" i="8"/>
  <c r="AP204" i="8"/>
  <c r="AW199" i="8"/>
  <c r="AA205" i="8"/>
  <c r="AP205" i="8" s="1"/>
  <c r="X205" i="8"/>
  <c r="Z205" i="8"/>
  <c r="T205" i="8"/>
  <c r="AE204" i="8"/>
  <c r="N198" i="2"/>
  <c r="Q198" i="2" s="1"/>
  <c r="M198" i="2"/>
  <c r="P198" i="2" s="1"/>
  <c r="AU202" i="8"/>
  <c r="AT202" i="8"/>
  <c r="AM202" i="8"/>
  <c r="AO202" i="8"/>
  <c r="AG202" i="8"/>
  <c r="AJ202" i="8"/>
  <c r="AH202" i="8"/>
  <c r="AK202" i="8"/>
  <c r="M206" i="8"/>
  <c r="R206" i="8" s="1"/>
  <c r="P206" i="8"/>
  <c r="U206" i="8" s="1"/>
  <c r="Q206" i="8"/>
  <c r="V206" i="8" s="1"/>
  <c r="O206" i="8"/>
  <c r="N206" i="8"/>
  <c r="S206" i="8" s="1"/>
  <c r="H207" i="8"/>
  <c r="O198" i="2"/>
  <c r="S197" i="2"/>
  <c r="F207" i="2" s="1"/>
  <c r="K199" i="2"/>
  <c r="L199" i="2" s="1"/>
  <c r="AI205" i="8" l="1"/>
  <c r="AW200" i="8"/>
  <c r="AE205" i="8"/>
  <c r="AL202" i="8"/>
  <c r="W203" i="8"/>
  <c r="AS201" i="8"/>
  <c r="AD202" i="8"/>
  <c r="AC202" i="8"/>
  <c r="AR201" i="8"/>
  <c r="AQ201" i="8"/>
  <c r="AB202" i="8"/>
  <c r="Y203" i="8"/>
  <c r="AN202" i="8"/>
  <c r="AA206" i="8"/>
  <c r="AP206" i="8" s="1"/>
  <c r="T206" i="8"/>
  <c r="AI206" i="8" s="1"/>
  <c r="X206" i="8"/>
  <c r="Z206" i="8"/>
  <c r="AF205" i="8"/>
  <c r="N199" i="2"/>
  <c r="Q199" i="2" s="1"/>
  <c r="M199" i="2"/>
  <c r="P199" i="2" s="1"/>
  <c r="AU203" i="8"/>
  <c r="AT203" i="8"/>
  <c r="AM203" i="8"/>
  <c r="AO203" i="8"/>
  <c r="AK203" i="8"/>
  <c r="AH203" i="8"/>
  <c r="AJ203" i="8"/>
  <c r="AG203" i="8"/>
  <c r="M207" i="8"/>
  <c r="R207" i="8" s="1"/>
  <c r="P207" i="8"/>
  <c r="U207" i="8" s="1"/>
  <c r="Q207" i="8"/>
  <c r="V207" i="8" s="1"/>
  <c r="N207" i="8"/>
  <c r="S207" i="8" s="1"/>
  <c r="O207" i="8"/>
  <c r="H208" i="8"/>
  <c r="O199" i="2"/>
  <c r="S198" i="2"/>
  <c r="F208" i="2" s="1"/>
  <c r="K200" i="2"/>
  <c r="L200" i="2" s="1"/>
  <c r="AE206" i="8" l="1"/>
  <c r="AW201" i="8"/>
  <c r="Y204" i="8"/>
  <c r="AN203" i="8"/>
  <c r="AC203" i="8"/>
  <c r="AR202" i="8"/>
  <c r="AF206" i="8"/>
  <c r="AQ202" i="8"/>
  <c r="AB203" i="8"/>
  <c r="AD203" i="8"/>
  <c r="AS202" i="8"/>
  <c r="AL203" i="8"/>
  <c r="W204" i="8"/>
  <c r="X207" i="8"/>
  <c r="AA207" i="8"/>
  <c r="AP207" i="8" s="1"/>
  <c r="Z207" i="8"/>
  <c r="T207" i="8"/>
  <c r="AI207" i="8" s="1"/>
  <c r="N200" i="2"/>
  <c r="Q200" i="2" s="1"/>
  <c r="M200" i="2"/>
  <c r="P200" i="2" s="1"/>
  <c r="AU204" i="8"/>
  <c r="AT204" i="8"/>
  <c r="AO204" i="8"/>
  <c r="AM204" i="8"/>
  <c r="AJ204" i="8"/>
  <c r="AH204" i="8"/>
  <c r="AG204" i="8"/>
  <c r="AK204" i="8"/>
  <c r="M208" i="8"/>
  <c r="R208" i="8" s="1"/>
  <c r="P208" i="8"/>
  <c r="U208" i="8" s="1"/>
  <c r="Q208" i="8"/>
  <c r="V208" i="8" s="1"/>
  <c r="N208" i="8"/>
  <c r="S208" i="8" s="1"/>
  <c r="O208" i="8"/>
  <c r="H209" i="8"/>
  <c r="O200" i="2"/>
  <c r="S199" i="2"/>
  <c r="F209" i="2" s="1"/>
  <c r="K201" i="2"/>
  <c r="L201" i="2" s="1"/>
  <c r="AW202" i="8" l="1"/>
  <c r="AC204" i="8"/>
  <c r="AR203" i="8"/>
  <c r="AB204" i="8"/>
  <c r="AQ203" i="8"/>
  <c r="AF207" i="8"/>
  <c r="Y205" i="8"/>
  <c r="AN204" i="8"/>
  <c r="AL204" i="8"/>
  <c r="W205" i="8"/>
  <c r="AD204" i="8"/>
  <c r="AS203" i="8"/>
  <c r="Z208" i="8"/>
  <c r="AA208" i="8"/>
  <c r="AE207" i="8"/>
  <c r="T208" i="8"/>
  <c r="AI208" i="8" s="1"/>
  <c r="X208" i="8"/>
  <c r="N201" i="2"/>
  <c r="Q201" i="2" s="1"/>
  <c r="M201" i="2"/>
  <c r="P201" i="2" s="1"/>
  <c r="AU205" i="8"/>
  <c r="AT205" i="8"/>
  <c r="AO205" i="8"/>
  <c r="AM205" i="8"/>
  <c r="AK205" i="8"/>
  <c r="AJ205" i="8"/>
  <c r="AG205" i="8"/>
  <c r="AH205" i="8"/>
  <c r="AP208" i="8"/>
  <c r="M209" i="8"/>
  <c r="R209" i="8" s="1"/>
  <c r="P209" i="8"/>
  <c r="U209" i="8" s="1"/>
  <c r="Q209" i="8"/>
  <c r="V209" i="8" s="1"/>
  <c r="N209" i="8"/>
  <c r="S209" i="8" s="1"/>
  <c r="O209" i="8"/>
  <c r="H210" i="8"/>
  <c r="O201" i="2"/>
  <c r="S200" i="2"/>
  <c r="F210" i="2" s="1"/>
  <c r="K202" i="2"/>
  <c r="L202" i="2" s="1"/>
  <c r="AE208" i="8" l="1"/>
  <c r="AW203" i="8"/>
  <c r="AQ204" i="8"/>
  <c r="AB205" i="8"/>
  <c r="AD205" i="8"/>
  <c r="AS204" i="8"/>
  <c r="AN205" i="8"/>
  <c r="Y206" i="8"/>
  <c r="W206" i="8"/>
  <c r="AL205" i="8"/>
  <c r="AC205" i="8"/>
  <c r="AR204" i="8"/>
  <c r="X209" i="8"/>
  <c r="AA209" i="8"/>
  <c r="AP209" i="8" s="1"/>
  <c r="T209" i="8"/>
  <c r="AF208" i="8"/>
  <c r="Z209" i="8"/>
  <c r="N202" i="2"/>
  <c r="Q202" i="2" s="1"/>
  <c r="M202" i="2"/>
  <c r="P202" i="2" s="1"/>
  <c r="AU206" i="8"/>
  <c r="AT206" i="8"/>
  <c r="AM206" i="8"/>
  <c r="AO206" i="8"/>
  <c r="AH206" i="8"/>
  <c r="AK206" i="8"/>
  <c r="AG206" i="8"/>
  <c r="AJ206" i="8"/>
  <c r="M210" i="8"/>
  <c r="R210" i="8" s="1"/>
  <c r="P210" i="8"/>
  <c r="U210" i="8" s="1"/>
  <c r="Q210" i="8"/>
  <c r="V210" i="8" s="1"/>
  <c r="O210" i="8"/>
  <c r="N210" i="8"/>
  <c r="S210" i="8" s="1"/>
  <c r="H211" i="8"/>
  <c r="O202" i="2"/>
  <c r="S201" i="2"/>
  <c r="F211" i="2" s="1"/>
  <c r="K203" i="2"/>
  <c r="L203" i="2" s="1"/>
  <c r="AW204" i="8" l="1"/>
  <c r="W207" i="8"/>
  <c r="AL206" i="8"/>
  <c r="AS205" i="8"/>
  <c r="AD206" i="8"/>
  <c r="Y207" i="8"/>
  <c r="AN206" i="8"/>
  <c r="AB206" i="8"/>
  <c r="AQ205" i="8"/>
  <c r="AC206" i="8"/>
  <c r="AR205" i="8"/>
  <c r="Z210" i="8"/>
  <c r="AA210" i="8"/>
  <c r="AF209" i="8"/>
  <c r="AE209" i="8"/>
  <c r="T210" i="8"/>
  <c r="X210" i="8"/>
  <c r="AI209" i="8"/>
  <c r="N203" i="2"/>
  <c r="Q203" i="2" s="1"/>
  <c r="M203" i="2"/>
  <c r="P203" i="2" s="1"/>
  <c r="AU207" i="8"/>
  <c r="AT207" i="8"/>
  <c r="AO207" i="8"/>
  <c r="AM207" i="8"/>
  <c r="AJ207" i="8"/>
  <c r="AH207" i="8"/>
  <c r="AK207" i="8"/>
  <c r="AG207" i="8"/>
  <c r="AP210" i="8"/>
  <c r="M211" i="8"/>
  <c r="R211" i="8" s="1"/>
  <c r="P211" i="8"/>
  <c r="U211" i="8" s="1"/>
  <c r="Q211" i="8"/>
  <c r="V211" i="8" s="1"/>
  <c r="N211" i="8"/>
  <c r="S211" i="8" s="1"/>
  <c r="O211" i="8"/>
  <c r="H212" i="8"/>
  <c r="O203" i="2"/>
  <c r="S202" i="2"/>
  <c r="F212" i="2" s="1"/>
  <c r="K204" i="2"/>
  <c r="L204" i="2" s="1"/>
  <c r="AW205" i="8" l="1"/>
  <c r="AF210" i="8"/>
  <c r="AD207" i="8"/>
  <c r="AS206" i="8"/>
  <c r="AQ206" i="8"/>
  <c r="AB207" i="8"/>
  <c r="T211" i="8"/>
  <c r="AC207" i="8"/>
  <c r="AR206" i="8"/>
  <c r="Y208" i="8"/>
  <c r="AN207" i="8"/>
  <c r="AL207" i="8"/>
  <c r="W208" i="8"/>
  <c r="AE210" i="8"/>
  <c r="Z211" i="8"/>
  <c r="AA211" i="8"/>
  <c r="AF211" i="8" s="1"/>
  <c r="X211" i="8"/>
  <c r="AI210" i="8"/>
  <c r="N204" i="2"/>
  <c r="Q204" i="2" s="1"/>
  <c r="M204" i="2"/>
  <c r="P204" i="2" s="1"/>
  <c r="AU208" i="8"/>
  <c r="AT208" i="8"/>
  <c r="AO208" i="8"/>
  <c r="AM208" i="8"/>
  <c r="AG208" i="8"/>
  <c r="AJ208" i="8"/>
  <c r="AK208" i="8"/>
  <c r="AH208" i="8"/>
  <c r="M212" i="8"/>
  <c r="R212" i="8" s="1"/>
  <c r="P212" i="8"/>
  <c r="U212" i="8" s="1"/>
  <c r="Q212" i="8"/>
  <c r="V212" i="8" s="1"/>
  <c r="N212" i="8"/>
  <c r="S212" i="8" s="1"/>
  <c r="O212" i="8"/>
  <c r="H213" i="8"/>
  <c r="O204" i="2"/>
  <c r="S203" i="2"/>
  <c r="F213" i="2" s="1"/>
  <c r="K205" i="2"/>
  <c r="L205" i="2" s="1"/>
  <c r="AI211" i="8" l="1"/>
  <c r="AN208" i="8"/>
  <c r="Y209" i="8"/>
  <c r="AB208" i="8"/>
  <c r="AQ207" i="8"/>
  <c r="W209" i="8"/>
  <c r="AL208" i="8"/>
  <c r="AW206" i="8"/>
  <c r="AC208" i="8"/>
  <c r="AR207" i="8"/>
  <c r="AS207" i="8"/>
  <c r="AD208" i="8"/>
  <c r="Z212" i="8"/>
  <c r="X212" i="8"/>
  <c r="AA212" i="8"/>
  <c r="AE211" i="8"/>
  <c r="AP211" i="8"/>
  <c r="T212" i="8"/>
  <c r="N205" i="2"/>
  <c r="Q205" i="2" s="1"/>
  <c r="M205" i="2"/>
  <c r="P205" i="2" s="1"/>
  <c r="AU209" i="8"/>
  <c r="AT209" i="8"/>
  <c r="AO209" i="8"/>
  <c r="AM209" i="8"/>
  <c r="AH209" i="8"/>
  <c r="AG209" i="8"/>
  <c r="AJ209" i="8"/>
  <c r="AK209" i="8"/>
  <c r="M213" i="8"/>
  <c r="R213" i="8" s="1"/>
  <c r="P213" i="8"/>
  <c r="U213" i="8" s="1"/>
  <c r="Q213" i="8"/>
  <c r="V213" i="8" s="1"/>
  <c r="N213" i="8"/>
  <c r="S213" i="8" s="1"/>
  <c r="O213" i="8"/>
  <c r="H214" i="8"/>
  <c r="O205" i="2"/>
  <c r="S204" i="2"/>
  <c r="F214" i="2" s="1"/>
  <c r="K206" i="2"/>
  <c r="L206" i="2" s="1"/>
  <c r="AE212" i="8" l="1"/>
  <c r="AP212" i="8"/>
  <c r="AW207" i="8"/>
  <c r="AF212" i="8"/>
  <c r="AC209" i="8"/>
  <c r="AR208" i="8"/>
  <c r="AD209" i="8"/>
  <c r="AS208" i="8"/>
  <c r="AQ208" i="8"/>
  <c r="AB209" i="8"/>
  <c r="Y210" i="8"/>
  <c r="AN209" i="8"/>
  <c r="AL209" i="8"/>
  <c r="W210" i="8"/>
  <c r="X213" i="8"/>
  <c r="Z213" i="8"/>
  <c r="T213" i="8"/>
  <c r="AA213" i="8"/>
  <c r="AI212" i="8"/>
  <c r="N206" i="2"/>
  <c r="Q206" i="2" s="1"/>
  <c r="M206" i="2"/>
  <c r="P206" i="2" s="1"/>
  <c r="AU210" i="8"/>
  <c r="AT210" i="8"/>
  <c r="AO210" i="8"/>
  <c r="AM210" i="8"/>
  <c r="AK210" i="8"/>
  <c r="AG210" i="8"/>
  <c r="AH210" i="8"/>
  <c r="AJ210" i="8"/>
  <c r="AP213" i="8"/>
  <c r="M214" i="8"/>
  <c r="R214" i="8" s="1"/>
  <c r="P214" i="8"/>
  <c r="U214" i="8" s="1"/>
  <c r="Q214" i="8"/>
  <c r="V214" i="8" s="1"/>
  <c r="O214" i="8"/>
  <c r="N214" i="8"/>
  <c r="S214" i="8" s="1"/>
  <c r="H215" i="8"/>
  <c r="O206" i="2"/>
  <c r="S205" i="2"/>
  <c r="F215" i="2" s="1"/>
  <c r="K215" i="2" s="1"/>
  <c r="K207" i="2"/>
  <c r="L207" i="2" s="1"/>
  <c r="AF213" i="8" l="1"/>
  <c r="AI213" i="8"/>
  <c r="AE213" i="8"/>
  <c r="AW208" i="8"/>
  <c r="AN210" i="8"/>
  <c r="Y211" i="8"/>
  <c r="AS209" i="8"/>
  <c r="AD210" i="8"/>
  <c r="AL210" i="8"/>
  <c r="W211" i="8"/>
  <c r="AQ209" i="8"/>
  <c r="AB210" i="8"/>
  <c r="AC210" i="8"/>
  <c r="AR209" i="8"/>
  <c r="AA214" i="8"/>
  <c r="Z214" i="8"/>
  <c r="X214" i="8"/>
  <c r="T214" i="8"/>
  <c r="N207" i="2"/>
  <c r="Q207" i="2" s="1"/>
  <c r="M207" i="2"/>
  <c r="P207" i="2" s="1"/>
  <c r="AU211" i="8"/>
  <c r="AT211" i="8"/>
  <c r="AO211" i="8"/>
  <c r="AM211" i="8"/>
  <c r="AH211" i="8"/>
  <c r="AJ211" i="8"/>
  <c r="AK211" i="8"/>
  <c r="AG211" i="8"/>
  <c r="AP214" i="8"/>
  <c r="M215" i="8"/>
  <c r="R215" i="8" s="1"/>
  <c r="P215" i="8"/>
  <c r="U215" i="8" s="1"/>
  <c r="Q215" i="8"/>
  <c r="V215" i="8" s="1"/>
  <c r="N215" i="8"/>
  <c r="S215" i="8" s="1"/>
  <c r="O215" i="8"/>
  <c r="H216" i="8"/>
  <c r="O207" i="2"/>
  <c r="S206" i="2"/>
  <c r="F216" i="2" s="1"/>
  <c r="K216" i="2" s="1"/>
  <c r="K208" i="2"/>
  <c r="L208" i="2" s="1"/>
  <c r="AW209" i="8" l="1"/>
  <c r="AB211" i="8"/>
  <c r="AQ210" i="8"/>
  <c r="AD211" i="8"/>
  <c r="AS210" i="8"/>
  <c r="AL211" i="8"/>
  <c r="W212" i="8"/>
  <c r="AN211" i="8"/>
  <c r="Y212" i="8"/>
  <c r="AC211" i="8"/>
  <c r="AR210" i="8"/>
  <c r="N208" i="2"/>
  <c r="Q208" i="2" s="1"/>
  <c r="Z215" i="8"/>
  <c r="T215" i="8"/>
  <c r="AA215" i="8"/>
  <c r="AP215" i="8" s="1"/>
  <c r="AE214" i="8"/>
  <c r="AI214" i="8"/>
  <c r="AF214" i="8"/>
  <c r="X215" i="8"/>
  <c r="M208" i="2"/>
  <c r="P208" i="2" s="1"/>
  <c r="AU212" i="8"/>
  <c r="AT212" i="8"/>
  <c r="AO212" i="8"/>
  <c r="AM212" i="8"/>
  <c r="AJ212" i="8"/>
  <c r="AK212" i="8"/>
  <c r="AH212" i="8"/>
  <c r="AG212" i="8"/>
  <c r="M216" i="8"/>
  <c r="R216" i="8" s="1"/>
  <c r="P216" i="8"/>
  <c r="U216" i="8" s="1"/>
  <c r="Q216" i="8"/>
  <c r="V216" i="8" s="1"/>
  <c r="N216" i="8"/>
  <c r="S216" i="8" s="1"/>
  <c r="O216" i="8"/>
  <c r="H217" i="8"/>
  <c r="O208" i="2"/>
  <c r="S207" i="2"/>
  <c r="F217" i="2" s="1"/>
  <c r="K217" i="2" s="1"/>
  <c r="K209" i="2"/>
  <c r="L209" i="2" s="1"/>
  <c r="AI215" i="8" l="1"/>
  <c r="AN212" i="8"/>
  <c r="Y213" i="8"/>
  <c r="AS211" i="8"/>
  <c r="AD212" i="8"/>
  <c r="W213" i="8"/>
  <c r="AL212" i="8"/>
  <c r="AW210" i="8"/>
  <c r="AF215" i="8"/>
  <c r="AC212" i="8"/>
  <c r="AR211" i="8"/>
  <c r="AQ211" i="8"/>
  <c r="AB212" i="8"/>
  <c r="Z216" i="8"/>
  <c r="X216" i="8"/>
  <c r="AE215" i="8"/>
  <c r="AA216" i="8"/>
  <c r="T216" i="8"/>
  <c r="N209" i="2"/>
  <c r="M209" i="2"/>
  <c r="P209" i="2" s="1"/>
  <c r="AU213" i="8"/>
  <c r="AT213" i="8"/>
  <c r="AO213" i="8"/>
  <c r="AM213" i="8"/>
  <c r="AG213" i="8"/>
  <c r="AJ213" i="8"/>
  <c r="AH213" i="8"/>
  <c r="AK213" i="8"/>
  <c r="AP216" i="8"/>
  <c r="M217" i="8"/>
  <c r="R217" i="8" s="1"/>
  <c r="P217" i="8"/>
  <c r="U217" i="8" s="1"/>
  <c r="Q217" i="8"/>
  <c r="V217" i="8" s="1"/>
  <c r="N217" i="8"/>
  <c r="S217" i="8" s="1"/>
  <c r="O217" i="8"/>
  <c r="H218" i="8"/>
  <c r="O209" i="2"/>
  <c r="S208" i="2"/>
  <c r="F218" i="2" s="1"/>
  <c r="K218" i="2" s="1"/>
  <c r="K210" i="2"/>
  <c r="L210" i="2" s="1"/>
  <c r="AF216" i="8" l="1"/>
  <c r="AI216" i="8"/>
  <c r="AW211" i="8"/>
  <c r="AS212" i="8"/>
  <c r="AD213" i="8"/>
  <c r="AC213" i="8"/>
  <c r="AR212" i="8"/>
  <c r="W214" i="8"/>
  <c r="AL213" i="8"/>
  <c r="Y214" i="8"/>
  <c r="AN213" i="8"/>
  <c r="AQ212" i="8"/>
  <c r="AB213" i="8"/>
  <c r="N210" i="2"/>
  <c r="Q210" i="2" s="1"/>
  <c r="X217" i="8"/>
  <c r="T217" i="8"/>
  <c r="AA217" i="8"/>
  <c r="AF217" i="8" s="1"/>
  <c r="Z217" i="8"/>
  <c r="AE216" i="8"/>
  <c r="Q209" i="2"/>
  <c r="S209" i="2" s="1"/>
  <c r="F219" i="2" s="1"/>
  <c r="K219" i="2" s="1"/>
  <c r="M210" i="2"/>
  <c r="P210" i="2" s="1"/>
  <c r="AU214" i="8"/>
  <c r="AT214" i="8"/>
  <c r="AO214" i="8"/>
  <c r="AM214" i="8"/>
  <c r="AJ214" i="8"/>
  <c r="AG214" i="8"/>
  <c r="AK214" i="8"/>
  <c r="AH214" i="8"/>
  <c r="M218" i="8"/>
  <c r="R218" i="8" s="1"/>
  <c r="P218" i="8"/>
  <c r="U218" i="8" s="1"/>
  <c r="O218" i="8"/>
  <c r="Q218" i="8"/>
  <c r="V218" i="8" s="1"/>
  <c r="N218" i="8"/>
  <c r="S218" i="8" s="1"/>
  <c r="H219" i="8"/>
  <c r="O210" i="2"/>
  <c r="K211" i="2"/>
  <c r="L211" i="2" s="1"/>
  <c r="AI217" i="8" l="1"/>
  <c r="AP217" i="8"/>
  <c r="AW212" i="8"/>
  <c r="Y215" i="8"/>
  <c r="AN214" i="8"/>
  <c r="AC214" i="8"/>
  <c r="AR213" i="8"/>
  <c r="AB214" i="8"/>
  <c r="AQ213" i="8"/>
  <c r="AD214" i="8"/>
  <c r="AS213" i="8"/>
  <c r="W215" i="8"/>
  <c r="AL214" i="8"/>
  <c r="T218" i="8"/>
  <c r="X218" i="8"/>
  <c r="Z218" i="8"/>
  <c r="AE217" i="8"/>
  <c r="AA218" i="8"/>
  <c r="AP218" i="8" s="1"/>
  <c r="N211" i="2"/>
  <c r="Q211" i="2" s="1"/>
  <c r="M211" i="2"/>
  <c r="P211" i="2" s="1"/>
  <c r="AU215" i="8"/>
  <c r="AT215" i="8"/>
  <c r="AM215" i="8"/>
  <c r="AO215" i="8"/>
  <c r="AG215" i="8"/>
  <c r="AH215" i="8"/>
  <c r="AJ215" i="8"/>
  <c r="AK215" i="8"/>
  <c r="M219" i="8"/>
  <c r="R219" i="8" s="1"/>
  <c r="P219" i="8"/>
  <c r="U219" i="8" s="1"/>
  <c r="Q219" i="8"/>
  <c r="V219" i="8" s="1"/>
  <c r="N219" i="8"/>
  <c r="S219" i="8" s="1"/>
  <c r="O219" i="8"/>
  <c r="H220" i="8"/>
  <c r="O211" i="2"/>
  <c r="S210" i="2"/>
  <c r="F220" i="2" s="1"/>
  <c r="K220" i="2" s="1"/>
  <c r="K212" i="2"/>
  <c r="L212" i="2" s="1"/>
  <c r="AI218" i="8" l="1"/>
  <c r="AW213" i="8"/>
  <c r="AD215" i="8"/>
  <c r="AS214" i="8"/>
  <c r="AC215" i="8"/>
  <c r="AR214" i="8"/>
  <c r="W216" i="8"/>
  <c r="AL215" i="8"/>
  <c r="AB215" i="8"/>
  <c r="AQ214" i="8"/>
  <c r="AN215" i="8"/>
  <c r="Y216" i="8"/>
  <c r="X219" i="8"/>
  <c r="T219" i="8"/>
  <c r="AE218" i="8"/>
  <c r="AA219" i="8"/>
  <c r="AP219" i="8" s="1"/>
  <c r="Z219" i="8"/>
  <c r="AF218" i="8"/>
  <c r="N212" i="2"/>
  <c r="Q212" i="2" s="1"/>
  <c r="M212" i="2"/>
  <c r="P212" i="2" s="1"/>
  <c r="AU216" i="8"/>
  <c r="AT216" i="8"/>
  <c r="AM216" i="8"/>
  <c r="AO216" i="8"/>
  <c r="AJ216" i="8"/>
  <c r="AG216" i="8"/>
  <c r="AH216" i="8"/>
  <c r="AK216" i="8"/>
  <c r="M220" i="8"/>
  <c r="R220" i="8" s="1"/>
  <c r="P220" i="8"/>
  <c r="U220" i="8" s="1"/>
  <c r="O220" i="8"/>
  <c r="Q220" i="8"/>
  <c r="V220" i="8" s="1"/>
  <c r="N220" i="8"/>
  <c r="S220" i="8" s="1"/>
  <c r="H221" i="8"/>
  <c r="O212" i="2"/>
  <c r="S211" i="2"/>
  <c r="F221" i="2" s="1"/>
  <c r="K221" i="2" s="1"/>
  <c r="K213" i="2"/>
  <c r="L213" i="2" s="1"/>
  <c r="AW214" i="8" l="1"/>
  <c r="AF219" i="8"/>
  <c r="AQ215" i="8"/>
  <c r="AB216" i="8"/>
  <c r="AC216" i="8"/>
  <c r="AR215" i="8"/>
  <c r="Y217" i="8"/>
  <c r="AN216" i="8"/>
  <c r="W217" i="8"/>
  <c r="AL216" i="8"/>
  <c r="AD216" i="8"/>
  <c r="AS215" i="8"/>
  <c r="T220" i="8"/>
  <c r="Z220" i="8"/>
  <c r="AE219" i="8"/>
  <c r="X220" i="8"/>
  <c r="AA220" i="8"/>
  <c r="AP220" i="8" s="1"/>
  <c r="AI219" i="8"/>
  <c r="N213" i="2"/>
  <c r="Q213" i="2" s="1"/>
  <c r="M213" i="2"/>
  <c r="P213" i="2" s="1"/>
  <c r="AU217" i="8"/>
  <c r="AT217" i="8"/>
  <c r="AO217" i="8"/>
  <c r="AM217" i="8"/>
  <c r="AK217" i="8"/>
  <c r="AJ217" i="8"/>
  <c r="AH217" i="8"/>
  <c r="AG217" i="8"/>
  <c r="M221" i="8"/>
  <c r="R221" i="8" s="1"/>
  <c r="P221" i="8"/>
  <c r="U221" i="8" s="1"/>
  <c r="Q221" i="8"/>
  <c r="V221" i="8" s="1"/>
  <c r="N221" i="8"/>
  <c r="S221" i="8" s="1"/>
  <c r="O221" i="8"/>
  <c r="H222" i="8"/>
  <c r="O213" i="2"/>
  <c r="S212" i="2"/>
  <c r="F222" i="2" s="1"/>
  <c r="K222" i="2" s="1"/>
  <c r="K214" i="2"/>
  <c r="L214" i="2" s="1"/>
  <c r="L215" i="2" s="1"/>
  <c r="L216" i="2" s="1"/>
  <c r="L217" i="2" s="1"/>
  <c r="L218" i="2" s="1"/>
  <c r="L219" i="2" s="1"/>
  <c r="L220" i="2" s="1"/>
  <c r="L221" i="2" s="1"/>
  <c r="AI220" i="8" l="1"/>
  <c r="AF220" i="8"/>
  <c r="AL217" i="8"/>
  <c r="W218" i="8"/>
  <c r="AC217" i="8"/>
  <c r="AR216" i="8"/>
  <c r="AQ216" i="8"/>
  <c r="AB217" i="8"/>
  <c r="AS216" i="8"/>
  <c r="AD217" i="8"/>
  <c r="AN217" i="8"/>
  <c r="Y218" i="8"/>
  <c r="AW215" i="8"/>
  <c r="Z221" i="8"/>
  <c r="T221" i="8"/>
  <c r="X221" i="8"/>
  <c r="AA221" i="8"/>
  <c r="AP221" i="8" s="1"/>
  <c r="AE220" i="8"/>
  <c r="AE221" i="8" s="1"/>
  <c r="N214" i="2"/>
  <c r="N215" i="2" s="1"/>
  <c r="N216" i="2" s="1"/>
  <c r="N217" i="2" s="1"/>
  <c r="N218" i="2" s="1"/>
  <c r="N219" i="2" s="1"/>
  <c r="N220" i="2" s="1"/>
  <c r="N221" i="2" s="1"/>
  <c r="N222" i="2" s="1"/>
  <c r="L222" i="2"/>
  <c r="M214" i="2"/>
  <c r="M215" i="2" s="1"/>
  <c r="M216" i="2" s="1"/>
  <c r="M217" i="2" s="1"/>
  <c r="M218" i="2" s="1"/>
  <c r="M219" i="2" s="1"/>
  <c r="M220" i="2" s="1"/>
  <c r="M221" i="2" s="1"/>
  <c r="M222" i="2" s="1"/>
  <c r="AU218" i="8"/>
  <c r="AT218" i="8"/>
  <c r="AO218" i="8"/>
  <c r="AM218" i="8"/>
  <c r="AK218" i="8"/>
  <c r="AH218" i="8"/>
  <c r="AJ218" i="8"/>
  <c r="AG218" i="8"/>
  <c r="M222" i="8"/>
  <c r="R222" i="8" s="1"/>
  <c r="P222" i="8"/>
  <c r="U222" i="8" s="1"/>
  <c r="O222" i="8"/>
  <c r="Q222" i="8"/>
  <c r="V222" i="8" s="1"/>
  <c r="N222" i="8"/>
  <c r="S222" i="8" s="1"/>
  <c r="H223" i="8"/>
  <c r="S213" i="2"/>
  <c r="F223" i="2" s="1"/>
  <c r="K223" i="2" s="1"/>
  <c r="L223" i="2" s="1"/>
  <c r="AF221" i="8" l="1"/>
  <c r="AW216" i="8"/>
  <c r="AN218" i="8"/>
  <c r="Y219" i="8"/>
  <c r="AB218" i="8"/>
  <c r="AQ217" i="8"/>
  <c r="W219" i="8"/>
  <c r="AL218" i="8"/>
  <c r="AS217" i="8"/>
  <c r="AD218" i="8"/>
  <c r="AC218" i="8"/>
  <c r="AR217" i="8"/>
  <c r="N223" i="2"/>
  <c r="AA222" i="8"/>
  <c r="T222" i="8"/>
  <c r="X222" i="8"/>
  <c r="AI221" i="8"/>
  <c r="Z222" i="8"/>
  <c r="AE222" i="8" s="1"/>
  <c r="M223" i="2"/>
  <c r="AU219" i="8"/>
  <c r="AT219" i="8"/>
  <c r="AM219" i="8"/>
  <c r="AO219" i="8"/>
  <c r="AG219" i="8"/>
  <c r="AH219" i="8"/>
  <c r="AK219" i="8"/>
  <c r="AJ219" i="8"/>
  <c r="M223" i="8"/>
  <c r="R223" i="8" s="1"/>
  <c r="P223" i="8"/>
  <c r="U223" i="8" s="1"/>
  <c r="O223" i="8"/>
  <c r="Q223" i="8"/>
  <c r="V223" i="8" s="1"/>
  <c r="N223" i="8"/>
  <c r="S223" i="8" s="1"/>
  <c r="H224" i="8"/>
  <c r="P214" i="2"/>
  <c r="Q214" i="2"/>
  <c r="O214" i="2"/>
  <c r="AI222" i="8" l="1"/>
  <c r="AF222" i="8"/>
  <c r="AW217" i="8"/>
  <c r="AQ218" i="8"/>
  <c r="AB219" i="8"/>
  <c r="AC219" i="8"/>
  <c r="AR218" i="8"/>
  <c r="Y220" i="8"/>
  <c r="AN219" i="8"/>
  <c r="AP222" i="8"/>
  <c r="AD219" i="8"/>
  <c r="AS218" i="8"/>
  <c r="W220" i="8"/>
  <c r="AL219" i="8"/>
  <c r="Z223" i="8"/>
  <c r="AE223" i="8" s="1"/>
  <c r="T223" i="8"/>
  <c r="AA223" i="8"/>
  <c r="X223" i="8"/>
  <c r="AU220" i="8"/>
  <c r="AT220" i="8"/>
  <c r="AM220" i="8"/>
  <c r="AO220" i="8"/>
  <c r="AK220" i="8"/>
  <c r="AG220" i="8"/>
  <c r="AJ220" i="8"/>
  <c r="AH220" i="8"/>
  <c r="M224" i="8"/>
  <c r="R224" i="8" s="1"/>
  <c r="P224" i="8"/>
  <c r="U224" i="8" s="1"/>
  <c r="Q224" i="8"/>
  <c r="V224" i="8" s="1"/>
  <c r="N224" i="8"/>
  <c r="S224" i="8" s="1"/>
  <c r="O224" i="8"/>
  <c r="H225" i="8"/>
  <c r="S214" i="2"/>
  <c r="F224" i="2" s="1"/>
  <c r="K224" i="2" s="1"/>
  <c r="N224" i="2" s="1"/>
  <c r="Q215" i="2"/>
  <c r="O215" i="2"/>
  <c r="P215" i="2"/>
  <c r="AI223" i="8" l="1"/>
  <c r="AP223" i="8"/>
  <c r="AF223" i="8"/>
  <c r="AD220" i="8"/>
  <c r="AS219" i="8"/>
  <c r="AC220" i="8"/>
  <c r="AR219" i="8"/>
  <c r="AL220" i="8"/>
  <c r="W221" i="8"/>
  <c r="AQ219" i="8"/>
  <c r="AB220" i="8"/>
  <c r="Y221" i="8"/>
  <c r="AN220" i="8"/>
  <c r="AW218" i="8"/>
  <c r="X224" i="8"/>
  <c r="AA224" i="8"/>
  <c r="Z224" i="8"/>
  <c r="AE224" i="8" s="1"/>
  <c r="T224" i="8"/>
  <c r="L224" i="2"/>
  <c r="M224" i="2"/>
  <c r="AU221" i="8"/>
  <c r="AT221" i="8"/>
  <c r="AO221" i="8"/>
  <c r="AM221" i="8"/>
  <c r="AJ221" i="8"/>
  <c r="AK221" i="8"/>
  <c r="AH221" i="8"/>
  <c r="AG221" i="8"/>
  <c r="M225" i="8"/>
  <c r="R225" i="8" s="1"/>
  <c r="P225" i="8"/>
  <c r="U225" i="8" s="1"/>
  <c r="O225" i="8"/>
  <c r="Q225" i="8"/>
  <c r="V225" i="8" s="1"/>
  <c r="N225" i="8"/>
  <c r="S225" i="8" s="1"/>
  <c r="H226" i="8"/>
  <c r="S215" i="2"/>
  <c r="F225" i="2" s="1"/>
  <c r="K225" i="2" s="1"/>
  <c r="L225" i="2" s="1"/>
  <c r="P216" i="2"/>
  <c r="O216" i="2"/>
  <c r="Q216" i="2"/>
  <c r="AI224" i="8" l="1"/>
  <c r="AW219" i="8"/>
  <c r="AF224" i="8"/>
  <c r="AB221" i="8"/>
  <c r="AQ220" i="8"/>
  <c r="AC221" i="8"/>
  <c r="AR220" i="8"/>
  <c r="W222" i="8"/>
  <c r="AL221" i="8"/>
  <c r="AN221" i="8"/>
  <c r="Y222" i="8"/>
  <c r="AD221" i="8"/>
  <c r="AS220" i="8"/>
  <c r="X225" i="8"/>
  <c r="Z225" i="8"/>
  <c r="AA225" i="8"/>
  <c r="AP224" i="8"/>
  <c r="T225" i="8"/>
  <c r="N225" i="2"/>
  <c r="M225" i="2"/>
  <c r="AU222" i="8"/>
  <c r="AT222" i="8"/>
  <c r="AM222" i="8"/>
  <c r="AO222" i="8"/>
  <c r="AK222" i="8"/>
  <c r="AH222" i="8"/>
  <c r="AJ222" i="8"/>
  <c r="AG222" i="8"/>
  <c r="M226" i="8"/>
  <c r="R226" i="8" s="1"/>
  <c r="P226" i="8"/>
  <c r="U226" i="8" s="1"/>
  <c r="Q226" i="8"/>
  <c r="V226" i="8" s="1"/>
  <c r="N226" i="8"/>
  <c r="S226" i="8" s="1"/>
  <c r="O226" i="8"/>
  <c r="H227" i="8"/>
  <c r="S216" i="2"/>
  <c r="F226" i="2" s="1"/>
  <c r="K226" i="2" s="1"/>
  <c r="L226" i="2" s="1"/>
  <c r="O217" i="2"/>
  <c r="Q217" i="2"/>
  <c r="P217" i="2"/>
  <c r="AI225" i="8" l="1"/>
  <c r="AN222" i="8"/>
  <c r="Y223" i="8"/>
  <c r="AC222" i="8"/>
  <c r="AR221" i="8"/>
  <c r="AW220" i="8"/>
  <c r="AD222" i="8"/>
  <c r="AS221" i="8"/>
  <c r="W223" i="8"/>
  <c r="AL222" i="8"/>
  <c r="AQ221" i="8"/>
  <c r="AB222" i="8"/>
  <c r="Z226" i="8"/>
  <c r="AA226" i="8"/>
  <c r="T226" i="8"/>
  <c r="AI226" i="8" s="1"/>
  <c r="AE225" i="8"/>
  <c r="AF225" i="8"/>
  <c r="AP225" i="8"/>
  <c r="X226" i="8"/>
  <c r="N226" i="2"/>
  <c r="M226" i="2"/>
  <c r="AU223" i="8"/>
  <c r="AT223" i="8"/>
  <c r="AM223" i="8"/>
  <c r="AO223" i="8"/>
  <c r="AG223" i="8"/>
  <c r="AJ223" i="8"/>
  <c r="AK223" i="8"/>
  <c r="AH223" i="8"/>
  <c r="AP226" i="8"/>
  <c r="M227" i="8"/>
  <c r="R227" i="8" s="1"/>
  <c r="P227" i="8"/>
  <c r="U227" i="8" s="1"/>
  <c r="O227" i="8"/>
  <c r="Q227" i="8"/>
  <c r="V227" i="8" s="1"/>
  <c r="N227" i="8"/>
  <c r="S227" i="8" s="1"/>
  <c r="H228" i="8"/>
  <c r="Q218" i="2"/>
  <c r="O218" i="2"/>
  <c r="P218" i="2"/>
  <c r="S217" i="2"/>
  <c r="F227" i="2" s="1"/>
  <c r="K227" i="2" s="1"/>
  <c r="L227" i="2" s="1"/>
  <c r="AE226" i="8" l="1"/>
  <c r="AL223" i="8"/>
  <c r="W224" i="8"/>
  <c r="AB223" i="8"/>
  <c r="AQ222" i="8"/>
  <c r="AC223" i="8"/>
  <c r="AR222" i="8"/>
  <c r="AF226" i="8"/>
  <c r="AW221" i="8"/>
  <c r="AD223" i="8"/>
  <c r="AS222" i="8"/>
  <c r="AN223" i="8"/>
  <c r="Y224" i="8"/>
  <c r="X227" i="8"/>
  <c r="Z227" i="8"/>
  <c r="T227" i="8"/>
  <c r="AI227" i="8" s="1"/>
  <c r="AA227" i="8"/>
  <c r="N227" i="2"/>
  <c r="M227" i="2"/>
  <c r="AU224" i="8"/>
  <c r="AJ224" i="8"/>
  <c r="AT224" i="8"/>
  <c r="AO224" i="8"/>
  <c r="AM224" i="8"/>
  <c r="AK224" i="8"/>
  <c r="AG224" i="8"/>
  <c r="AH224" i="8"/>
  <c r="M228" i="8"/>
  <c r="R228" i="8" s="1"/>
  <c r="P228" i="8"/>
  <c r="U228" i="8" s="1"/>
  <c r="Q228" i="8"/>
  <c r="V228" i="8" s="1"/>
  <c r="N228" i="8"/>
  <c r="S228" i="8" s="1"/>
  <c r="O228" i="8"/>
  <c r="H229" i="8"/>
  <c r="S218" i="2"/>
  <c r="F228" i="2" s="1"/>
  <c r="K228" i="2" s="1"/>
  <c r="L228" i="2" s="1"/>
  <c r="Q219" i="2"/>
  <c r="O219" i="2"/>
  <c r="P219" i="2"/>
  <c r="AE227" i="8" l="1"/>
  <c r="AW222" i="8"/>
  <c r="Y225" i="8"/>
  <c r="AN224" i="8"/>
  <c r="AB224" i="8"/>
  <c r="AQ223" i="8"/>
  <c r="AL224" i="8"/>
  <c r="W225" i="8"/>
  <c r="AD224" i="8"/>
  <c r="AS223" i="8"/>
  <c r="AC224" i="8"/>
  <c r="AR223" i="8"/>
  <c r="AA228" i="8"/>
  <c r="T228" i="8"/>
  <c r="AI228" i="8" s="1"/>
  <c r="Z228" i="8"/>
  <c r="X228" i="8"/>
  <c r="AP227" i="8"/>
  <c r="AF227" i="8"/>
  <c r="N228" i="2"/>
  <c r="M228" i="2"/>
  <c r="AU225" i="8"/>
  <c r="AT225" i="8"/>
  <c r="AM225" i="8"/>
  <c r="AO225" i="8"/>
  <c r="AJ225" i="8"/>
  <c r="AK225" i="8"/>
  <c r="AH225" i="8"/>
  <c r="AG225" i="8"/>
  <c r="AP228" i="8"/>
  <c r="M229" i="8"/>
  <c r="R229" i="8" s="1"/>
  <c r="P229" i="8"/>
  <c r="U229" i="8" s="1"/>
  <c r="O229" i="8"/>
  <c r="Q229" i="8"/>
  <c r="V229" i="8" s="1"/>
  <c r="N229" i="8"/>
  <c r="S229" i="8" s="1"/>
  <c r="H230" i="8"/>
  <c r="S219" i="2"/>
  <c r="F229" i="2" s="1"/>
  <c r="K229" i="2" s="1"/>
  <c r="L229" i="2" s="1"/>
  <c r="Q220" i="2"/>
  <c r="O220" i="2"/>
  <c r="P220" i="2"/>
  <c r="AF228" i="8" l="1"/>
  <c r="AW223" i="8"/>
  <c r="AS224" i="8"/>
  <c r="AD225" i="8"/>
  <c r="AQ224" i="8"/>
  <c r="AB225" i="8"/>
  <c r="W226" i="8"/>
  <c r="AL225" i="8"/>
  <c r="T229" i="8"/>
  <c r="AI229" i="8" s="1"/>
  <c r="AC225" i="8"/>
  <c r="AR224" i="8"/>
  <c r="Y226" i="8"/>
  <c r="AN225" i="8"/>
  <c r="X229" i="8"/>
  <c r="Z229" i="8"/>
  <c r="AE228" i="8"/>
  <c r="AA229" i="8"/>
  <c r="AF229" i="8" s="1"/>
  <c r="N229" i="2"/>
  <c r="M229" i="2"/>
  <c r="AU226" i="8"/>
  <c r="AT226" i="8"/>
  <c r="AM226" i="8"/>
  <c r="AO226" i="8"/>
  <c r="AK226" i="8"/>
  <c r="AJ226" i="8"/>
  <c r="AG226" i="8"/>
  <c r="AH226" i="8"/>
  <c r="M230" i="8"/>
  <c r="R230" i="8" s="1"/>
  <c r="P230" i="8"/>
  <c r="U230" i="8" s="1"/>
  <c r="Q230" i="8"/>
  <c r="V230" i="8" s="1"/>
  <c r="N230" i="8"/>
  <c r="S230" i="8" s="1"/>
  <c r="O230" i="8"/>
  <c r="H231" i="8"/>
  <c r="S220" i="2"/>
  <c r="F230" i="2" s="1"/>
  <c r="K230" i="2" s="1"/>
  <c r="L230" i="2" s="1"/>
  <c r="Q221" i="2"/>
  <c r="O221" i="2"/>
  <c r="P221" i="2"/>
  <c r="AW224" i="8" l="1"/>
  <c r="AP229" i="8"/>
  <c r="AN226" i="8"/>
  <c r="Y227" i="8"/>
  <c r="AS225" i="8"/>
  <c r="AD226" i="8"/>
  <c r="W227" i="8"/>
  <c r="AL226" i="8"/>
  <c r="AC226" i="8"/>
  <c r="AR225" i="8"/>
  <c r="AB226" i="8"/>
  <c r="AQ225" i="8"/>
  <c r="Z230" i="8"/>
  <c r="X230" i="8"/>
  <c r="AA230" i="8"/>
  <c r="AP230" i="8" s="1"/>
  <c r="T230" i="8"/>
  <c r="AI230" i="8" s="1"/>
  <c r="AE229" i="8"/>
  <c r="N230" i="2"/>
  <c r="M230" i="2"/>
  <c r="AU227" i="8"/>
  <c r="AT227" i="8"/>
  <c r="AO227" i="8"/>
  <c r="AM227" i="8"/>
  <c r="AH227" i="8"/>
  <c r="AG227" i="8"/>
  <c r="AK227" i="8"/>
  <c r="AJ227" i="8"/>
  <c r="M231" i="8"/>
  <c r="R231" i="8" s="1"/>
  <c r="P231" i="8"/>
  <c r="U231" i="8" s="1"/>
  <c r="Q231" i="8"/>
  <c r="V231" i="8" s="1"/>
  <c r="N231" i="8"/>
  <c r="S231" i="8" s="1"/>
  <c r="O231" i="8"/>
  <c r="H232" i="8"/>
  <c r="S221" i="2"/>
  <c r="F231" i="2" s="1"/>
  <c r="K231" i="2" s="1"/>
  <c r="L231" i="2" s="1"/>
  <c r="O222" i="2"/>
  <c r="P222" i="2"/>
  <c r="Q222" i="2"/>
  <c r="AE230" i="8" l="1"/>
  <c r="AW225" i="8"/>
  <c r="Y228" i="8"/>
  <c r="AN227" i="8"/>
  <c r="AC227" i="8"/>
  <c r="AR226" i="8"/>
  <c r="AQ226" i="8"/>
  <c r="AB227" i="8"/>
  <c r="AL227" i="8"/>
  <c r="W228" i="8"/>
  <c r="AS226" i="8"/>
  <c r="AD227" i="8"/>
  <c r="X231" i="8"/>
  <c r="T231" i="8"/>
  <c r="AI231" i="8" s="1"/>
  <c r="Z231" i="8"/>
  <c r="AA231" i="8"/>
  <c r="AP231" i="8" s="1"/>
  <c r="AF230" i="8"/>
  <c r="N231" i="2"/>
  <c r="M231" i="2"/>
  <c r="AU228" i="8"/>
  <c r="AT228" i="8"/>
  <c r="AM228" i="8"/>
  <c r="AO228" i="8"/>
  <c r="AJ228" i="8"/>
  <c r="AK228" i="8"/>
  <c r="AH228" i="8"/>
  <c r="AG228" i="8"/>
  <c r="M232" i="8"/>
  <c r="R232" i="8" s="1"/>
  <c r="P232" i="8"/>
  <c r="U232" i="8" s="1"/>
  <c r="O232" i="8"/>
  <c r="Q232" i="8"/>
  <c r="V232" i="8" s="1"/>
  <c r="N232" i="8"/>
  <c r="S232" i="8" s="1"/>
  <c r="H233" i="8"/>
  <c r="S222" i="2"/>
  <c r="F232" i="2" s="1"/>
  <c r="K232" i="2" s="1"/>
  <c r="L232" i="2" s="1"/>
  <c r="Q223" i="2"/>
  <c r="O223" i="2"/>
  <c r="P223" i="2"/>
  <c r="AF231" i="8" l="1"/>
  <c r="AL228" i="8"/>
  <c r="W229" i="8"/>
  <c r="AC228" i="8"/>
  <c r="AR227" i="8"/>
  <c r="AS227" i="8"/>
  <c r="AD228" i="8"/>
  <c r="AB228" i="8"/>
  <c r="AQ227" i="8"/>
  <c r="AW226" i="8"/>
  <c r="AN228" i="8"/>
  <c r="Y229" i="8"/>
  <c r="Z232" i="8"/>
  <c r="X232" i="8"/>
  <c r="AA232" i="8"/>
  <c r="AP232" i="8" s="1"/>
  <c r="T232" i="8"/>
  <c r="AI232" i="8" s="1"/>
  <c r="AE231" i="8"/>
  <c r="N232" i="2"/>
  <c r="M232" i="2"/>
  <c r="AU229" i="8"/>
  <c r="AT229" i="8"/>
  <c r="AO229" i="8"/>
  <c r="AM229" i="8"/>
  <c r="AG229" i="8"/>
  <c r="AH229" i="8"/>
  <c r="AJ229" i="8"/>
  <c r="AK229" i="8"/>
  <c r="M233" i="8"/>
  <c r="R233" i="8" s="1"/>
  <c r="P233" i="8"/>
  <c r="U233" i="8" s="1"/>
  <c r="Q233" i="8"/>
  <c r="V233" i="8" s="1"/>
  <c r="N233" i="8"/>
  <c r="S233" i="8" s="1"/>
  <c r="O233" i="8"/>
  <c r="H234" i="8"/>
  <c r="S223" i="2"/>
  <c r="F233" i="2" s="1"/>
  <c r="K233" i="2" s="1"/>
  <c r="L233" i="2" s="1"/>
  <c r="P224" i="2"/>
  <c r="O224" i="2"/>
  <c r="Q224" i="2"/>
  <c r="AF232" i="8" l="1"/>
  <c r="AE232" i="8"/>
  <c r="AW227" i="8"/>
  <c r="AN229" i="8"/>
  <c r="Y230" i="8"/>
  <c r="AQ228" i="8"/>
  <c r="AB229" i="8"/>
  <c r="AC229" i="8"/>
  <c r="AR228" i="8"/>
  <c r="AD229" i="8"/>
  <c r="AS228" i="8"/>
  <c r="AL229" i="8"/>
  <c r="W230" i="8"/>
  <c r="AA233" i="8"/>
  <c r="AP233" i="8" s="1"/>
  <c r="T233" i="8"/>
  <c r="X233" i="8"/>
  <c r="Z233" i="8"/>
  <c r="N233" i="2"/>
  <c r="M233" i="2"/>
  <c r="AU230" i="8"/>
  <c r="AT230" i="8"/>
  <c r="AM230" i="8"/>
  <c r="AO230" i="8"/>
  <c r="AK230" i="8"/>
  <c r="AJ230" i="8"/>
  <c r="AG230" i="8"/>
  <c r="AH230" i="8"/>
  <c r="M234" i="8"/>
  <c r="R234" i="8" s="1"/>
  <c r="P234" i="8"/>
  <c r="U234" i="8" s="1"/>
  <c r="O234" i="8"/>
  <c r="Q234" i="8"/>
  <c r="V234" i="8" s="1"/>
  <c r="N234" i="8"/>
  <c r="S234" i="8" s="1"/>
  <c r="H235" i="8"/>
  <c r="S224" i="2"/>
  <c r="F234" i="2" s="1"/>
  <c r="K234" i="2" s="1"/>
  <c r="L234" i="2" s="1"/>
  <c r="O225" i="2"/>
  <c r="Q225" i="2"/>
  <c r="P225" i="2"/>
  <c r="AW228" i="8" l="1"/>
  <c r="W231" i="8"/>
  <c r="AL230" i="8"/>
  <c r="AN230" i="8"/>
  <c r="Y231" i="8"/>
  <c r="AC230" i="8"/>
  <c r="AR229" i="8"/>
  <c r="AE233" i="8"/>
  <c r="AA234" i="8"/>
  <c r="AB230" i="8"/>
  <c r="AQ229" i="8"/>
  <c r="AS229" i="8"/>
  <c r="AD230" i="8"/>
  <c r="T234" i="8"/>
  <c r="AF233" i="8"/>
  <c r="X234" i="8"/>
  <c r="AI233" i="8"/>
  <c r="Z234" i="8"/>
  <c r="N234" i="2"/>
  <c r="M234" i="2"/>
  <c r="AU231" i="8"/>
  <c r="AT231" i="8"/>
  <c r="AM231" i="8"/>
  <c r="AO231" i="8"/>
  <c r="AH231" i="8"/>
  <c r="AG231" i="8"/>
  <c r="AK231" i="8"/>
  <c r="AJ231" i="8"/>
  <c r="AP234" i="8"/>
  <c r="M235" i="8"/>
  <c r="R235" i="8" s="1"/>
  <c r="P235" i="8"/>
  <c r="U235" i="8" s="1"/>
  <c r="Q235" i="8"/>
  <c r="V235" i="8" s="1"/>
  <c r="N235" i="8"/>
  <c r="S235" i="8" s="1"/>
  <c r="O235" i="8"/>
  <c r="H236" i="8"/>
  <c r="S225" i="2"/>
  <c r="F235" i="2" s="1"/>
  <c r="K235" i="2" s="1"/>
  <c r="L235" i="2" s="1"/>
  <c r="Q226" i="2"/>
  <c r="P226" i="2"/>
  <c r="O226" i="2"/>
  <c r="AF234" i="8" l="1"/>
  <c r="AB231" i="8"/>
  <c r="AQ230" i="8"/>
  <c r="AC231" i="8"/>
  <c r="AR230" i="8"/>
  <c r="W232" i="8"/>
  <c r="AL231" i="8"/>
  <c r="AD231" i="8"/>
  <c r="AS230" i="8"/>
  <c r="Y232" i="8"/>
  <c r="AN231" i="8"/>
  <c r="AW229" i="8"/>
  <c r="AA235" i="8"/>
  <c r="AF235" i="8" s="1"/>
  <c r="Z235" i="8"/>
  <c r="T235" i="8"/>
  <c r="AE234" i="8"/>
  <c r="AI234" i="8"/>
  <c r="X235" i="8"/>
  <c r="N235" i="2"/>
  <c r="M235" i="2"/>
  <c r="AU232" i="8"/>
  <c r="AT232" i="8"/>
  <c r="AO232" i="8"/>
  <c r="AM232" i="8"/>
  <c r="AK232" i="8"/>
  <c r="AH232" i="8"/>
  <c r="AJ232" i="8"/>
  <c r="AG232" i="8"/>
  <c r="AP235" i="8"/>
  <c r="M236" i="8"/>
  <c r="R236" i="8" s="1"/>
  <c r="P236" i="8"/>
  <c r="U236" i="8" s="1"/>
  <c r="O236" i="8"/>
  <c r="Q236" i="8"/>
  <c r="V236" i="8" s="1"/>
  <c r="N236" i="8"/>
  <c r="S236" i="8" s="1"/>
  <c r="H237" i="8"/>
  <c r="S226" i="2"/>
  <c r="F236" i="2" s="1"/>
  <c r="K236" i="2" s="1"/>
  <c r="L236" i="2" s="1"/>
  <c r="P227" i="2"/>
  <c r="O227" i="2"/>
  <c r="Q227" i="2"/>
  <c r="AE235" i="8" l="1"/>
  <c r="AW230" i="8"/>
  <c r="AI235" i="8"/>
  <c r="AC232" i="8"/>
  <c r="AR231" i="8"/>
  <c r="AD232" i="8"/>
  <c r="AS231" i="8"/>
  <c r="Y233" i="8"/>
  <c r="AN232" i="8"/>
  <c r="AL232" i="8"/>
  <c r="W233" i="8"/>
  <c r="AQ231" i="8"/>
  <c r="AB232" i="8"/>
  <c r="X236" i="8"/>
  <c r="Z236" i="8"/>
  <c r="AE236" i="8" s="1"/>
  <c r="AA236" i="8"/>
  <c r="AP236" i="8" s="1"/>
  <c r="T236" i="8"/>
  <c r="N236" i="2"/>
  <c r="M236" i="2"/>
  <c r="AU233" i="8"/>
  <c r="AT233" i="8"/>
  <c r="AO233" i="8"/>
  <c r="AM233" i="8"/>
  <c r="AG233" i="8"/>
  <c r="AK233" i="8"/>
  <c r="AH233" i="8"/>
  <c r="AJ233" i="8"/>
  <c r="M237" i="8"/>
  <c r="R237" i="8" s="1"/>
  <c r="P237" i="8"/>
  <c r="U237" i="8" s="1"/>
  <c r="Q237" i="8"/>
  <c r="V237" i="8" s="1"/>
  <c r="N237" i="8"/>
  <c r="S237" i="8" s="1"/>
  <c r="O237" i="8"/>
  <c r="H238" i="8"/>
  <c r="S227" i="2"/>
  <c r="F237" i="2" s="1"/>
  <c r="K237" i="2" s="1"/>
  <c r="L237" i="2" s="1"/>
  <c r="O228" i="2"/>
  <c r="Q228" i="2"/>
  <c r="P228" i="2"/>
  <c r="AI236" i="8" l="1"/>
  <c r="AS232" i="8"/>
  <c r="AD233" i="8"/>
  <c r="AF236" i="8"/>
  <c r="AB233" i="8"/>
  <c r="AQ232" i="8"/>
  <c r="W234" i="8"/>
  <c r="AL233" i="8"/>
  <c r="AW231" i="8"/>
  <c r="Y234" i="8"/>
  <c r="AN233" i="8"/>
  <c r="AC233" i="8"/>
  <c r="AR232" i="8"/>
  <c r="X237" i="8"/>
  <c r="T237" i="8"/>
  <c r="AI237" i="8" s="1"/>
  <c r="AA237" i="8"/>
  <c r="AF237" i="8" s="1"/>
  <c r="Z237" i="8"/>
  <c r="N237" i="2"/>
  <c r="M237" i="2"/>
  <c r="AU234" i="8"/>
  <c r="AT234" i="8"/>
  <c r="AM234" i="8"/>
  <c r="AO234" i="8"/>
  <c r="AJ234" i="8"/>
  <c r="AH234" i="8"/>
  <c r="AG234" i="8"/>
  <c r="AK234" i="8"/>
  <c r="AP237" i="8"/>
  <c r="M238" i="8"/>
  <c r="R238" i="8" s="1"/>
  <c r="P238" i="8"/>
  <c r="U238" i="8" s="1"/>
  <c r="O238" i="8"/>
  <c r="Q238" i="8"/>
  <c r="V238" i="8" s="1"/>
  <c r="N238" i="8"/>
  <c r="S238" i="8" s="1"/>
  <c r="H239" i="8"/>
  <c r="S228" i="2"/>
  <c r="F238" i="2" s="1"/>
  <c r="K238" i="2" s="1"/>
  <c r="L238" i="2" s="1"/>
  <c r="Q229" i="2"/>
  <c r="P229" i="2"/>
  <c r="O229" i="2"/>
  <c r="AW232" i="8" l="1"/>
  <c r="AQ233" i="8"/>
  <c r="AC234" i="8"/>
  <c r="AR233" i="8"/>
  <c r="AN234" i="8"/>
  <c r="Y235" i="8"/>
  <c r="AB234" i="8"/>
  <c r="W235" i="8"/>
  <c r="AL234" i="8"/>
  <c r="AS233" i="8"/>
  <c r="AD234" i="8"/>
  <c r="Z238" i="8"/>
  <c r="AE237" i="8"/>
  <c r="AA238" i="8"/>
  <c r="X238" i="8"/>
  <c r="T238" i="8"/>
  <c r="AI238" i="8" s="1"/>
  <c r="N238" i="2"/>
  <c r="M238" i="2"/>
  <c r="AU235" i="8"/>
  <c r="AT235" i="8"/>
  <c r="AO235" i="8"/>
  <c r="AM235" i="8"/>
  <c r="AK235" i="8"/>
  <c r="AG235" i="8"/>
  <c r="AJ235" i="8"/>
  <c r="AH235" i="8"/>
  <c r="M239" i="8"/>
  <c r="R239" i="8" s="1"/>
  <c r="P239" i="8"/>
  <c r="U239" i="8" s="1"/>
  <c r="Q239" i="8"/>
  <c r="V239" i="8" s="1"/>
  <c r="N239" i="8"/>
  <c r="S239" i="8" s="1"/>
  <c r="O239" i="8"/>
  <c r="H240" i="8"/>
  <c r="S229" i="2"/>
  <c r="F239" i="2" s="1"/>
  <c r="K239" i="2" s="1"/>
  <c r="L239" i="2" s="1"/>
  <c r="O230" i="2"/>
  <c r="Q230" i="2"/>
  <c r="P230" i="2"/>
  <c r="AE238" i="8" l="1"/>
  <c r="AL235" i="8"/>
  <c r="W236" i="8"/>
  <c r="AA239" i="8"/>
  <c r="AS234" i="8"/>
  <c r="AD235" i="8"/>
  <c r="AB235" i="8"/>
  <c r="AQ234" i="8"/>
  <c r="AC235" i="8"/>
  <c r="AR234" i="8"/>
  <c r="Y236" i="8"/>
  <c r="AN235" i="8"/>
  <c r="AW233" i="8"/>
  <c r="AP238" i="8"/>
  <c r="T239" i="8"/>
  <c r="AF238" i="8"/>
  <c r="AF239" i="8" s="1"/>
  <c r="X239" i="8"/>
  <c r="Z239" i="8"/>
  <c r="N239" i="2"/>
  <c r="M239" i="2"/>
  <c r="AU236" i="8"/>
  <c r="AT236" i="8"/>
  <c r="AO236" i="8"/>
  <c r="AM236" i="8"/>
  <c r="AH236" i="8"/>
  <c r="AJ236" i="8"/>
  <c r="AK236" i="8"/>
  <c r="AG236" i="8"/>
  <c r="M240" i="8"/>
  <c r="R240" i="8" s="1"/>
  <c r="P240" i="8"/>
  <c r="U240" i="8" s="1"/>
  <c r="O240" i="8"/>
  <c r="Q240" i="8"/>
  <c r="V240" i="8" s="1"/>
  <c r="N240" i="8"/>
  <c r="S240" i="8" s="1"/>
  <c r="H241" i="8"/>
  <c r="P231" i="2"/>
  <c r="O231" i="2"/>
  <c r="Q231" i="2"/>
  <c r="S230" i="2"/>
  <c r="F240" i="2" s="1"/>
  <c r="K240" i="2" s="1"/>
  <c r="L240" i="2" s="1"/>
  <c r="AP239" i="8" l="1"/>
  <c r="AW234" i="8"/>
  <c r="AC236" i="8"/>
  <c r="AR235" i="8"/>
  <c r="T240" i="8"/>
  <c r="Y237" i="8"/>
  <c r="AN236" i="8"/>
  <c r="AQ235" i="8"/>
  <c r="AB236" i="8"/>
  <c r="AL236" i="8"/>
  <c r="W237" i="8"/>
  <c r="AD236" i="8"/>
  <c r="AS235" i="8"/>
  <c r="AA240" i="8"/>
  <c r="Z240" i="8"/>
  <c r="X240" i="8"/>
  <c r="AI239" i="8"/>
  <c r="AI240" i="8" s="1"/>
  <c r="AF240" i="8"/>
  <c r="AE239" i="8"/>
  <c r="N240" i="2"/>
  <c r="M240" i="2"/>
  <c r="AU237" i="8"/>
  <c r="AT237" i="8"/>
  <c r="AM237" i="8"/>
  <c r="AO237" i="8"/>
  <c r="AG237" i="8"/>
  <c r="AK237" i="8"/>
  <c r="AH237" i="8"/>
  <c r="AJ237" i="8"/>
  <c r="M241" i="8"/>
  <c r="R241" i="8" s="1"/>
  <c r="P241" i="8"/>
  <c r="U241" i="8" s="1"/>
  <c r="Q241" i="8"/>
  <c r="V241" i="8" s="1"/>
  <c r="N241" i="8"/>
  <c r="S241" i="8" s="1"/>
  <c r="O241" i="8"/>
  <c r="H242" i="8"/>
  <c r="S231" i="2"/>
  <c r="F241" i="2" s="1"/>
  <c r="K241" i="2" s="1"/>
  <c r="L241" i="2" s="1"/>
  <c r="O232" i="2"/>
  <c r="Q232" i="2"/>
  <c r="P232" i="2"/>
  <c r="AP240" i="8" l="1"/>
  <c r="AE240" i="8"/>
  <c r="Y238" i="8"/>
  <c r="AN237" i="8"/>
  <c r="AB237" i="8"/>
  <c r="AQ236" i="8"/>
  <c r="AD237" i="8"/>
  <c r="AS236" i="8"/>
  <c r="AW235" i="8"/>
  <c r="W238" i="8"/>
  <c r="AL237" i="8"/>
  <c r="AC237" i="8"/>
  <c r="AR236" i="8"/>
  <c r="X241" i="8"/>
  <c r="Z241" i="8"/>
  <c r="T241" i="8"/>
  <c r="AI241" i="8" s="1"/>
  <c r="AA241" i="8"/>
  <c r="AP241" i="8" s="1"/>
  <c r="N241" i="2"/>
  <c r="M241" i="2"/>
  <c r="AU238" i="8"/>
  <c r="AT238" i="8"/>
  <c r="AM238" i="8"/>
  <c r="AO238" i="8"/>
  <c r="AH238" i="8"/>
  <c r="AG238" i="8"/>
  <c r="AJ238" i="8"/>
  <c r="AK238" i="8"/>
  <c r="M242" i="8"/>
  <c r="R242" i="8" s="1"/>
  <c r="P242" i="8"/>
  <c r="U242" i="8" s="1"/>
  <c r="O242" i="8"/>
  <c r="Q242" i="8"/>
  <c r="V242" i="8" s="1"/>
  <c r="N242" i="8"/>
  <c r="S242" i="8" s="1"/>
  <c r="H243" i="8"/>
  <c r="S232" i="2"/>
  <c r="F242" i="2" s="1"/>
  <c r="K242" i="2" s="1"/>
  <c r="L242" i="2" s="1"/>
  <c r="P233" i="2"/>
  <c r="Q233" i="2"/>
  <c r="O233" i="2"/>
  <c r="AD238" i="8" l="1"/>
  <c r="AS237" i="8"/>
  <c r="Y239" i="8"/>
  <c r="AN238" i="8"/>
  <c r="AL238" i="8"/>
  <c r="W239" i="8"/>
  <c r="AW236" i="8"/>
  <c r="AQ237" i="8"/>
  <c r="AB238" i="8"/>
  <c r="X242" i="8"/>
  <c r="AC238" i="8"/>
  <c r="AR237" i="8"/>
  <c r="AA242" i="8"/>
  <c r="AP242" i="8" s="1"/>
  <c r="AF241" i="8"/>
  <c r="T242" i="8"/>
  <c r="Z242" i="8"/>
  <c r="AE241" i="8"/>
  <c r="N242" i="2"/>
  <c r="M242" i="2"/>
  <c r="AU239" i="8"/>
  <c r="AT239" i="8"/>
  <c r="AO239" i="8"/>
  <c r="AM239" i="8"/>
  <c r="AK239" i="8"/>
  <c r="AH239" i="8"/>
  <c r="AG239" i="8"/>
  <c r="AJ239" i="8"/>
  <c r="M243" i="8"/>
  <c r="R243" i="8" s="1"/>
  <c r="P243" i="8"/>
  <c r="U243" i="8" s="1"/>
  <c r="Q243" i="8"/>
  <c r="V243" i="8" s="1"/>
  <c r="N243" i="8"/>
  <c r="S243" i="8" s="1"/>
  <c r="O243" i="8"/>
  <c r="H244" i="8"/>
  <c r="O234" i="2"/>
  <c r="P234" i="2"/>
  <c r="Q234" i="2"/>
  <c r="S233" i="2"/>
  <c r="F243" i="2" s="1"/>
  <c r="K243" i="2" s="1"/>
  <c r="L243" i="2" s="1"/>
  <c r="X243" i="8" l="1"/>
  <c r="AW237" i="8"/>
  <c r="AE242" i="8"/>
  <c r="Y240" i="8"/>
  <c r="AN239" i="8"/>
  <c r="W240" i="8"/>
  <c r="AL239" i="8"/>
  <c r="AC239" i="8"/>
  <c r="AR238" i="8"/>
  <c r="AQ238" i="8"/>
  <c r="AB239" i="8"/>
  <c r="AS238" i="8"/>
  <c r="AD239" i="8"/>
  <c r="AF242" i="8"/>
  <c r="Z243" i="8"/>
  <c r="AE243" i="8" s="1"/>
  <c r="T243" i="8"/>
  <c r="AI242" i="8"/>
  <c r="AA243" i="8"/>
  <c r="N243" i="2"/>
  <c r="M243" i="2"/>
  <c r="AU240" i="8"/>
  <c r="AT240" i="8"/>
  <c r="AO240" i="8"/>
  <c r="AM240" i="8"/>
  <c r="AJ240" i="8"/>
  <c r="AG240" i="8"/>
  <c r="AK240" i="8"/>
  <c r="AH240" i="8"/>
  <c r="M244" i="8"/>
  <c r="R244" i="8" s="1"/>
  <c r="P244" i="8"/>
  <c r="U244" i="8" s="1"/>
  <c r="O244" i="8"/>
  <c r="Q244" i="8"/>
  <c r="V244" i="8" s="1"/>
  <c r="N244" i="8"/>
  <c r="S244" i="8" s="1"/>
  <c r="H245" i="8"/>
  <c r="O235" i="2"/>
  <c r="P235" i="2"/>
  <c r="Q235" i="2"/>
  <c r="S234" i="2"/>
  <c r="F244" i="2" s="1"/>
  <c r="K244" i="2" s="1"/>
  <c r="L244" i="2" s="1"/>
  <c r="AI243" i="8" l="1"/>
  <c r="AQ239" i="8"/>
  <c r="AB240" i="8"/>
  <c r="AW238" i="8"/>
  <c r="W241" i="8"/>
  <c r="AL240" i="8"/>
  <c r="AD240" i="8"/>
  <c r="AS239" i="8"/>
  <c r="AC240" i="8"/>
  <c r="AR239" i="8"/>
  <c r="Y241" i="8"/>
  <c r="AN240" i="8"/>
  <c r="AA244" i="8"/>
  <c r="AF243" i="8"/>
  <c r="Z244" i="8"/>
  <c r="AE244" i="8" s="1"/>
  <c r="X244" i="8"/>
  <c r="AP243" i="8"/>
  <c r="T244" i="8"/>
  <c r="N244" i="2"/>
  <c r="M244" i="2"/>
  <c r="AU241" i="8"/>
  <c r="AT241" i="8"/>
  <c r="AO241" i="8"/>
  <c r="AM241" i="8"/>
  <c r="AH241" i="8"/>
  <c r="AK241" i="8"/>
  <c r="AJ241" i="8"/>
  <c r="AG241" i="8"/>
  <c r="M245" i="8"/>
  <c r="R245" i="8" s="1"/>
  <c r="P245" i="8"/>
  <c r="U245" i="8" s="1"/>
  <c r="O245" i="8"/>
  <c r="Q245" i="8"/>
  <c r="V245" i="8" s="1"/>
  <c r="N245" i="8"/>
  <c r="S245" i="8" s="1"/>
  <c r="H246" i="8"/>
  <c r="S235" i="2"/>
  <c r="F245" i="2" s="1"/>
  <c r="K245" i="2" s="1"/>
  <c r="L245" i="2" s="1"/>
  <c r="P236" i="2"/>
  <c r="Q236" i="2"/>
  <c r="O236" i="2"/>
  <c r="T245" i="8" l="1"/>
  <c r="AW239" i="8"/>
  <c r="AC241" i="8"/>
  <c r="AR240" i="8"/>
  <c r="AL241" i="8"/>
  <c r="W242" i="8"/>
  <c r="Y242" i="8"/>
  <c r="AN241" i="8"/>
  <c r="AS240" i="8"/>
  <c r="AD241" i="8"/>
  <c r="AQ240" i="8"/>
  <c r="AB241" i="8"/>
  <c r="Z245" i="8"/>
  <c r="AF244" i="8"/>
  <c r="X245" i="8"/>
  <c r="AI244" i="8"/>
  <c r="AA245" i="8"/>
  <c r="AP244" i="8"/>
  <c r="N245" i="2"/>
  <c r="M245" i="2"/>
  <c r="AU242" i="8"/>
  <c r="AT242" i="8"/>
  <c r="AO242" i="8"/>
  <c r="AM242" i="8"/>
  <c r="AG242" i="8"/>
  <c r="AK242" i="8"/>
  <c r="AJ242" i="8"/>
  <c r="AH242" i="8"/>
  <c r="M246" i="8"/>
  <c r="R246" i="8" s="1"/>
  <c r="P246" i="8"/>
  <c r="U246" i="8" s="1"/>
  <c r="Q246" i="8"/>
  <c r="V246" i="8" s="1"/>
  <c r="N246" i="8"/>
  <c r="S246" i="8" s="1"/>
  <c r="O246" i="8"/>
  <c r="H247" i="8"/>
  <c r="O237" i="2"/>
  <c r="Q237" i="2"/>
  <c r="S236" i="2"/>
  <c r="F246" i="2" s="1"/>
  <c r="K246" i="2" s="1"/>
  <c r="L246" i="2" s="1"/>
  <c r="P237" i="2"/>
  <c r="AI245" i="8" l="1"/>
  <c r="AW240" i="8"/>
  <c r="AQ241" i="8"/>
  <c r="AB242" i="8"/>
  <c r="AF245" i="8"/>
  <c r="Y243" i="8"/>
  <c r="AN242" i="8"/>
  <c r="AC242" i="8"/>
  <c r="AR241" i="8"/>
  <c r="Z246" i="8"/>
  <c r="AL242" i="8"/>
  <c r="W243" i="8"/>
  <c r="AD242" i="8"/>
  <c r="AS241" i="8"/>
  <c r="AP245" i="8"/>
  <c r="X246" i="8"/>
  <c r="AE245" i="8"/>
  <c r="T246" i="8"/>
  <c r="AA246" i="8"/>
  <c r="AP246" i="8" s="1"/>
  <c r="N246" i="2"/>
  <c r="M246" i="2"/>
  <c r="AU243" i="8"/>
  <c r="AT243" i="8"/>
  <c r="AM243" i="8"/>
  <c r="AO243" i="8"/>
  <c r="AJ243" i="8"/>
  <c r="AG243" i="8"/>
  <c r="AH243" i="8"/>
  <c r="AK243" i="8"/>
  <c r="M247" i="8"/>
  <c r="R247" i="8" s="1"/>
  <c r="P247" i="8"/>
  <c r="U247" i="8" s="1"/>
  <c r="O247" i="8"/>
  <c r="Q247" i="8"/>
  <c r="V247" i="8" s="1"/>
  <c r="N247" i="8"/>
  <c r="S247" i="8" s="1"/>
  <c r="H248" i="8"/>
  <c r="O238" i="2"/>
  <c r="Q238" i="2"/>
  <c r="P238" i="2"/>
  <c r="S237" i="2"/>
  <c r="F247" i="2" s="1"/>
  <c r="K247" i="2" s="1"/>
  <c r="L247" i="2" s="1"/>
  <c r="AF246" i="8" l="1"/>
  <c r="Y244" i="8"/>
  <c r="AN243" i="8"/>
  <c r="AE246" i="8"/>
  <c r="AD243" i="8"/>
  <c r="AS242" i="8"/>
  <c r="W244" i="8"/>
  <c r="AL243" i="8"/>
  <c r="AC243" i="8"/>
  <c r="AR242" i="8"/>
  <c r="AB243" i="8"/>
  <c r="AQ242" i="8"/>
  <c r="AW241" i="8"/>
  <c r="Z247" i="8"/>
  <c r="X247" i="8"/>
  <c r="T247" i="8"/>
  <c r="AA247" i="8"/>
  <c r="AP247" i="8" s="1"/>
  <c r="AI246" i="8"/>
  <c r="N247" i="2"/>
  <c r="M247" i="2"/>
  <c r="AU244" i="8"/>
  <c r="AT244" i="8"/>
  <c r="AO244" i="8"/>
  <c r="AM244" i="8"/>
  <c r="AK244" i="8"/>
  <c r="AJ244" i="8"/>
  <c r="AG244" i="8"/>
  <c r="AH244" i="8"/>
  <c r="M248" i="8"/>
  <c r="R248" i="8" s="1"/>
  <c r="P248" i="8"/>
  <c r="U248" i="8" s="1"/>
  <c r="Q248" i="8"/>
  <c r="V248" i="8" s="1"/>
  <c r="N248" i="8"/>
  <c r="S248" i="8" s="1"/>
  <c r="O248" i="8"/>
  <c r="H249" i="8"/>
  <c r="O239" i="2"/>
  <c r="Q239" i="2"/>
  <c r="P239" i="2"/>
  <c r="S238" i="2"/>
  <c r="F248" i="2" s="1"/>
  <c r="K248" i="2" s="1"/>
  <c r="L248" i="2" s="1"/>
  <c r="AE247" i="8" l="1"/>
  <c r="AW242" i="8"/>
  <c r="AF247" i="8"/>
  <c r="AB244" i="8"/>
  <c r="AQ243" i="8"/>
  <c r="AL244" i="8"/>
  <c r="W245" i="8"/>
  <c r="AN244" i="8"/>
  <c r="Y245" i="8"/>
  <c r="AC244" i="8"/>
  <c r="AR243" i="8"/>
  <c r="AD244" i="8"/>
  <c r="AS243" i="8"/>
  <c r="T248" i="8"/>
  <c r="Z248" i="8"/>
  <c r="AA248" i="8"/>
  <c r="AP248" i="8" s="1"/>
  <c r="X248" i="8"/>
  <c r="AI247" i="8"/>
  <c r="N248" i="2"/>
  <c r="M248" i="2"/>
  <c r="AU245" i="8"/>
  <c r="AT245" i="8"/>
  <c r="AM245" i="8"/>
  <c r="AO245" i="8"/>
  <c r="AG245" i="8"/>
  <c r="AK245" i="8"/>
  <c r="AH245" i="8"/>
  <c r="AJ245" i="8"/>
  <c r="M249" i="8"/>
  <c r="R249" i="8" s="1"/>
  <c r="P249" i="8"/>
  <c r="U249" i="8" s="1"/>
  <c r="O249" i="8"/>
  <c r="Q249" i="8"/>
  <c r="V249" i="8" s="1"/>
  <c r="N249" i="8"/>
  <c r="S249" i="8" s="1"/>
  <c r="H250" i="8"/>
  <c r="S239" i="2"/>
  <c r="F249" i="2" s="1"/>
  <c r="K249" i="2" s="1"/>
  <c r="L249" i="2" s="1"/>
  <c r="O240" i="2"/>
  <c r="Q240" i="2"/>
  <c r="P240" i="2"/>
  <c r="AI248" i="8" l="1"/>
  <c r="AW243" i="8"/>
  <c r="AF248" i="8"/>
  <c r="AN245" i="8"/>
  <c r="Y246" i="8"/>
  <c r="AD245" i="8"/>
  <c r="AS244" i="8"/>
  <c r="AQ244" i="8"/>
  <c r="AC245" i="8"/>
  <c r="AR244" i="8"/>
  <c r="AB245" i="8"/>
  <c r="AL245" i="8"/>
  <c r="W246" i="8"/>
  <c r="T249" i="8"/>
  <c r="X249" i="8"/>
  <c r="Z249" i="8"/>
  <c r="AA249" i="8"/>
  <c r="AP249" i="8" s="1"/>
  <c r="AE248" i="8"/>
  <c r="N249" i="2"/>
  <c r="M249" i="2"/>
  <c r="AU246" i="8"/>
  <c r="AT246" i="8"/>
  <c r="AO246" i="8"/>
  <c r="AM246" i="8"/>
  <c r="AJ246" i="8"/>
  <c r="AH246" i="8"/>
  <c r="AG246" i="8"/>
  <c r="AK246" i="8"/>
  <c r="M250" i="8"/>
  <c r="R250" i="8" s="1"/>
  <c r="P250" i="8"/>
  <c r="U250" i="8" s="1"/>
  <c r="Q250" i="8"/>
  <c r="V250" i="8" s="1"/>
  <c r="N250" i="8"/>
  <c r="S250" i="8" s="1"/>
  <c r="O250" i="8"/>
  <c r="H251" i="8"/>
  <c r="S240" i="2"/>
  <c r="F250" i="2" s="1"/>
  <c r="K250" i="2" s="1"/>
  <c r="L250" i="2" s="1"/>
  <c r="Q241" i="2"/>
  <c r="P241" i="2"/>
  <c r="O241" i="2"/>
  <c r="AE249" i="8" l="1"/>
  <c r="AI249" i="8"/>
  <c r="AF249" i="8"/>
  <c r="AW244" i="8"/>
  <c r="W247" i="8"/>
  <c r="AL246" i="8"/>
  <c r="Y247" i="8"/>
  <c r="AN246" i="8"/>
  <c r="AC246" i="8"/>
  <c r="AR245" i="8"/>
  <c r="AQ245" i="8"/>
  <c r="AB246" i="8"/>
  <c r="AD246" i="8"/>
  <c r="AS245" i="8"/>
  <c r="Z250" i="8"/>
  <c r="X250" i="8"/>
  <c r="AA250" i="8"/>
  <c r="T250" i="8"/>
  <c r="AI250" i="8" s="1"/>
  <c r="N250" i="2"/>
  <c r="M250" i="2"/>
  <c r="AU247" i="8"/>
  <c r="AT247" i="8"/>
  <c r="AM247" i="8"/>
  <c r="AO247" i="8"/>
  <c r="AG247" i="8"/>
  <c r="AK247" i="8"/>
  <c r="AJ247" i="8"/>
  <c r="AH247" i="8"/>
  <c r="M251" i="8"/>
  <c r="R251" i="8" s="1"/>
  <c r="P251" i="8"/>
  <c r="U251" i="8" s="1"/>
  <c r="O251" i="8"/>
  <c r="Q251" i="8"/>
  <c r="V251" i="8" s="1"/>
  <c r="N251" i="8"/>
  <c r="S251" i="8" s="1"/>
  <c r="H252" i="8"/>
  <c r="P242" i="2"/>
  <c r="S241" i="2"/>
  <c r="F251" i="2" s="1"/>
  <c r="K251" i="2" s="1"/>
  <c r="L251" i="2" s="1"/>
  <c r="Q242" i="2"/>
  <c r="O242" i="2"/>
  <c r="AW245" i="8" l="1"/>
  <c r="Y248" i="8"/>
  <c r="AN247" i="8"/>
  <c r="AB247" i="8"/>
  <c r="AQ246" i="8"/>
  <c r="AD247" i="8"/>
  <c r="AS246" i="8"/>
  <c r="AC247" i="8"/>
  <c r="AR246" i="8"/>
  <c r="W248" i="8"/>
  <c r="AL247" i="8"/>
  <c r="AA251" i="8"/>
  <c r="Z251" i="8"/>
  <c r="X251" i="8"/>
  <c r="T251" i="8"/>
  <c r="AI251" i="8" s="1"/>
  <c r="AP250" i="8"/>
  <c r="AE250" i="8"/>
  <c r="AF250" i="8"/>
  <c r="N251" i="2"/>
  <c r="M251" i="2"/>
  <c r="AU248" i="8"/>
  <c r="AT248" i="8"/>
  <c r="AO248" i="8"/>
  <c r="AM248" i="8"/>
  <c r="AG248" i="8"/>
  <c r="AK248" i="8"/>
  <c r="AH248" i="8"/>
  <c r="AJ248" i="8"/>
  <c r="M252" i="8"/>
  <c r="R252" i="8" s="1"/>
  <c r="P252" i="8"/>
  <c r="U252" i="8" s="1"/>
  <c r="Q252" i="8"/>
  <c r="V252" i="8" s="1"/>
  <c r="N252" i="8"/>
  <c r="S252" i="8" s="1"/>
  <c r="O252" i="8"/>
  <c r="H253" i="8"/>
  <c r="S242" i="2"/>
  <c r="F252" i="2" s="1"/>
  <c r="K252" i="2" s="1"/>
  <c r="L252" i="2" s="1"/>
  <c r="Q243" i="2"/>
  <c r="O243" i="2"/>
  <c r="P243" i="2"/>
  <c r="AP251" i="8" l="1"/>
  <c r="AF251" i="8"/>
  <c r="AW246" i="8"/>
  <c r="AC248" i="8"/>
  <c r="AR247" i="8"/>
  <c r="AB248" i="8"/>
  <c r="AQ247" i="8"/>
  <c r="W249" i="8"/>
  <c r="AL248" i="8"/>
  <c r="AD248" i="8"/>
  <c r="AS247" i="8"/>
  <c r="Y249" i="8"/>
  <c r="AN248" i="8"/>
  <c r="Z252" i="8"/>
  <c r="X252" i="8"/>
  <c r="AE251" i="8"/>
  <c r="T252" i="8"/>
  <c r="AA252" i="8"/>
  <c r="N252" i="2"/>
  <c r="M252" i="2"/>
  <c r="AU249" i="8"/>
  <c r="AT249" i="8"/>
  <c r="AO249" i="8"/>
  <c r="AM249" i="8"/>
  <c r="AJ249" i="8"/>
  <c r="AG249" i="8"/>
  <c r="AK249" i="8"/>
  <c r="AH249" i="8"/>
  <c r="M253" i="8"/>
  <c r="R253" i="8" s="1"/>
  <c r="P253" i="8"/>
  <c r="U253" i="8" s="1"/>
  <c r="O253" i="8"/>
  <c r="Q253" i="8"/>
  <c r="V253" i="8" s="1"/>
  <c r="N253" i="8"/>
  <c r="S253" i="8" s="1"/>
  <c r="H254" i="8"/>
  <c r="S243" i="2"/>
  <c r="F253" i="2" s="1"/>
  <c r="K253" i="2" s="1"/>
  <c r="L253" i="2" s="1"/>
  <c r="O244" i="2"/>
  <c r="P244" i="2"/>
  <c r="Q244" i="2"/>
  <c r="AP252" i="8" l="1"/>
  <c r="AE252" i="8"/>
  <c r="AW247" i="8"/>
  <c r="AD249" i="8"/>
  <c r="AS248" i="8"/>
  <c r="AB249" i="8"/>
  <c r="AQ248" i="8"/>
  <c r="Z253" i="8"/>
  <c r="AN249" i="8"/>
  <c r="Y250" i="8"/>
  <c r="W250" i="8"/>
  <c r="AL249" i="8"/>
  <c r="AC249" i="8"/>
  <c r="AR248" i="8"/>
  <c r="X253" i="8"/>
  <c r="AA253" i="8"/>
  <c r="AF252" i="8"/>
  <c r="T253" i="8"/>
  <c r="AI252" i="8"/>
  <c r="N253" i="2"/>
  <c r="M253" i="2"/>
  <c r="AU250" i="8"/>
  <c r="AT250" i="8"/>
  <c r="AO250" i="8"/>
  <c r="AM250" i="8"/>
  <c r="AK250" i="8"/>
  <c r="AJ250" i="8"/>
  <c r="AH250" i="8"/>
  <c r="AG250" i="8"/>
  <c r="M254" i="8"/>
  <c r="R254" i="8" s="1"/>
  <c r="P254" i="8"/>
  <c r="U254" i="8" s="1"/>
  <c r="O254" i="8"/>
  <c r="Q254" i="8"/>
  <c r="V254" i="8" s="1"/>
  <c r="N254" i="8"/>
  <c r="S254" i="8" s="1"/>
  <c r="H255" i="8"/>
  <c r="Q245" i="2"/>
  <c r="O245" i="2"/>
  <c r="P245" i="2"/>
  <c r="S244" i="2"/>
  <c r="F254" i="2" s="1"/>
  <c r="K254" i="2" s="1"/>
  <c r="L254" i="2" s="1"/>
  <c r="AP253" i="8" l="1"/>
  <c r="AE253" i="8"/>
  <c r="AW248" i="8"/>
  <c r="AC250" i="8"/>
  <c r="AR249" i="8"/>
  <c r="AQ249" i="8"/>
  <c r="AB250" i="8"/>
  <c r="Y251" i="8"/>
  <c r="AN250" i="8"/>
  <c r="AF253" i="8"/>
  <c r="AL250" i="8"/>
  <c r="W251" i="8"/>
  <c r="AD250" i="8"/>
  <c r="AS249" i="8"/>
  <c r="Z254" i="8"/>
  <c r="AA254" i="8"/>
  <c r="AP254" i="8" s="1"/>
  <c r="X254" i="8"/>
  <c r="T254" i="8"/>
  <c r="AI253" i="8"/>
  <c r="N254" i="2"/>
  <c r="M254" i="2"/>
  <c r="AU251" i="8"/>
  <c r="AT251" i="8"/>
  <c r="AO251" i="8"/>
  <c r="AM251" i="8"/>
  <c r="AH251" i="8"/>
  <c r="AJ251" i="8"/>
  <c r="AG251" i="8"/>
  <c r="AK251" i="8"/>
  <c r="M255" i="8"/>
  <c r="R255" i="8" s="1"/>
  <c r="P255" i="8"/>
  <c r="U255" i="8" s="1"/>
  <c r="Q255" i="8"/>
  <c r="V255" i="8" s="1"/>
  <c r="N255" i="8"/>
  <c r="S255" i="8" s="1"/>
  <c r="O255" i="8"/>
  <c r="H256" i="8"/>
  <c r="S245" i="2"/>
  <c r="F255" i="2" s="1"/>
  <c r="K255" i="2" s="1"/>
  <c r="L255" i="2" s="1"/>
  <c r="O246" i="2"/>
  <c r="P246" i="2"/>
  <c r="Q246" i="2"/>
  <c r="AQ250" i="8" l="1"/>
  <c r="AB251" i="8"/>
  <c r="T255" i="8"/>
  <c r="AI255" i="8" s="1"/>
  <c r="AW249" i="8"/>
  <c r="AF254" i="8"/>
  <c r="AD251" i="8"/>
  <c r="AS250" i="8"/>
  <c r="W252" i="8"/>
  <c r="AL251" i="8"/>
  <c r="Y252" i="8"/>
  <c r="AN251" i="8"/>
  <c r="AC251" i="8"/>
  <c r="AR250" i="8"/>
  <c r="AI254" i="8"/>
  <c r="Z255" i="8"/>
  <c r="AE254" i="8"/>
  <c r="X255" i="8"/>
  <c r="AA255" i="8"/>
  <c r="AP255" i="8" s="1"/>
  <c r="N255" i="2"/>
  <c r="M255" i="2"/>
  <c r="AU252" i="8"/>
  <c r="AT252" i="8"/>
  <c r="AM252" i="8"/>
  <c r="AO252" i="8"/>
  <c r="AG252" i="8"/>
  <c r="AK252" i="8"/>
  <c r="AJ252" i="8"/>
  <c r="AH252" i="8"/>
  <c r="M256" i="8"/>
  <c r="R256" i="8" s="1"/>
  <c r="P256" i="8"/>
  <c r="U256" i="8" s="1"/>
  <c r="O256" i="8"/>
  <c r="Q256" i="8"/>
  <c r="V256" i="8" s="1"/>
  <c r="N256" i="8"/>
  <c r="S256" i="8" s="1"/>
  <c r="H257" i="8"/>
  <c r="O247" i="2"/>
  <c r="P247" i="2"/>
  <c r="Q247" i="2"/>
  <c r="S246" i="2"/>
  <c r="F256" i="2" s="1"/>
  <c r="K256" i="2" s="1"/>
  <c r="L256" i="2" s="1"/>
  <c r="AE255" i="8" l="1"/>
  <c r="AW250" i="8"/>
  <c r="Y253" i="8"/>
  <c r="AN252" i="8"/>
  <c r="AD252" i="8"/>
  <c r="AS251" i="8"/>
  <c r="AB252" i="8"/>
  <c r="AQ251" i="8"/>
  <c r="AC252" i="8"/>
  <c r="AR251" i="8"/>
  <c r="W253" i="8"/>
  <c r="AL252" i="8"/>
  <c r="AA256" i="8"/>
  <c r="AP256" i="8" s="1"/>
  <c r="AF255" i="8"/>
  <c r="X256" i="8"/>
  <c r="Z256" i="8"/>
  <c r="T256" i="8"/>
  <c r="AI256" i="8" s="1"/>
  <c r="N256" i="2"/>
  <c r="M256" i="2"/>
  <c r="AU253" i="8"/>
  <c r="AT253" i="8"/>
  <c r="AO253" i="8"/>
  <c r="AM253" i="8"/>
  <c r="AH253" i="8"/>
  <c r="AK253" i="8"/>
  <c r="AG253" i="8"/>
  <c r="AJ253" i="8"/>
  <c r="M257" i="8"/>
  <c r="R257" i="8" s="1"/>
  <c r="P257" i="8"/>
  <c r="U257" i="8" s="1"/>
  <c r="Q257" i="8"/>
  <c r="V257" i="8" s="1"/>
  <c r="N257" i="8"/>
  <c r="S257" i="8" s="1"/>
  <c r="O257" i="8"/>
  <c r="H258" i="8"/>
  <c r="S247" i="2"/>
  <c r="F257" i="2" s="1"/>
  <c r="K257" i="2" s="1"/>
  <c r="L257" i="2" s="1"/>
  <c r="Q248" i="2"/>
  <c r="P248" i="2"/>
  <c r="O248" i="2"/>
  <c r="AE256" i="8" l="1"/>
  <c r="AW251" i="8"/>
  <c r="AF256" i="8"/>
  <c r="AD253" i="8"/>
  <c r="AS252" i="8"/>
  <c r="W254" i="8"/>
  <c r="AL253" i="8"/>
  <c r="AQ252" i="8"/>
  <c r="AB253" i="8"/>
  <c r="Y254" i="8"/>
  <c r="AN253" i="8"/>
  <c r="AC253" i="8"/>
  <c r="AR252" i="8"/>
  <c r="T257" i="8"/>
  <c r="AI257" i="8" s="1"/>
  <c r="AA257" i="8"/>
  <c r="AF257" i="8" s="1"/>
  <c r="Z257" i="8"/>
  <c r="X257" i="8"/>
  <c r="N257" i="2"/>
  <c r="M257" i="2"/>
  <c r="AU254" i="8"/>
  <c r="AT254" i="8"/>
  <c r="AM254" i="8"/>
  <c r="AO254" i="8"/>
  <c r="AH254" i="8"/>
  <c r="AJ254" i="8"/>
  <c r="AG254" i="8"/>
  <c r="AK254" i="8"/>
  <c r="M258" i="8"/>
  <c r="R258" i="8" s="1"/>
  <c r="P258" i="8"/>
  <c r="U258" i="8" s="1"/>
  <c r="O258" i="8"/>
  <c r="Q258" i="8"/>
  <c r="V258" i="8" s="1"/>
  <c r="N258" i="8"/>
  <c r="S258" i="8" s="1"/>
  <c r="H259" i="8"/>
  <c r="S248" i="2"/>
  <c r="F258" i="2" s="1"/>
  <c r="K258" i="2" s="1"/>
  <c r="L258" i="2" s="1"/>
  <c r="Q249" i="2"/>
  <c r="P249" i="2"/>
  <c r="O249" i="2"/>
  <c r="AP257" i="8" l="1"/>
  <c r="AE257" i="8"/>
  <c r="AW252" i="8"/>
  <c r="Y255" i="8"/>
  <c r="AN254" i="8"/>
  <c r="W255" i="8"/>
  <c r="AL254" i="8"/>
  <c r="AB254" i="8"/>
  <c r="AQ253" i="8"/>
  <c r="AC254" i="8"/>
  <c r="AR253" i="8"/>
  <c r="AD254" i="8"/>
  <c r="AS253" i="8"/>
  <c r="X258" i="8"/>
  <c r="AA258" i="8"/>
  <c r="AP258" i="8" s="1"/>
  <c r="Z258" i="8"/>
  <c r="T258" i="8"/>
  <c r="AI258" i="8" s="1"/>
  <c r="N258" i="2"/>
  <c r="M258" i="2"/>
  <c r="AU255" i="8"/>
  <c r="AT255" i="8"/>
  <c r="AO255" i="8"/>
  <c r="AM255" i="8"/>
  <c r="AH255" i="8"/>
  <c r="AK255" i="8"/>
  <c r="AJ255" i="8"/>
  <c r="AG255" i="8"/>
  <c r="M259" i="8"/>
  <c r="R259" i="8" s="1"/>
  <c r="P259" i="8"/>
  <c r="U259" i="8" s="1"/>
  <c r="Q259" i="8"/>
  <c r="V259" i="8" s="1"/>
  <c r="N259" i="8"/>
  <c r="S259" i="8" s="1"/>
  <c r="O259" i="8"/>
  <c r="H260" i="8"/>
  <c r="S249" i="2"/>
  <c r="F259" i="2" s="1"/>
  <c r="K259" i="2" s="1"/>
  <c r="L259" i="2" s="1"/>
  <c r="P250" i="2"/>
  <c r="Q250" i="2"/>
  <c r="O250" i="2"/>
  <c r="AE258" i="8" l="1"/>
  <c r="AW253" i="8"/>
  <c r="AC255" i="8"/>
  <c r="AR254" i="8"/>
  <c r="W256" i="8"/>
  <c r="AL255" i="8"/>
  <c r="AD255" i="8"/>
  <c r="AS254" i="8"/>
  <c r="AB255" i="8"/>
  <c r="AQ254" i="8"/>
  <c r="Y256" i="8"/>
  <c r="AN255" i="8"/>
  <c r="Z259" i="8"/>
  <c r="X259" i="8"/>
  <c r="T259" i="8"/>
  <c r="AA259" i="8"/>
  <c r="AP259" i="8" s="1"/>
  <c r="AF258" i="8"/>
  <c r="N259" i="2"/>
  <c r="M259" i="2"/>
  <c r="AU256" i="8"/>
  <c r="M20" i="7"/>
  <c r="M16" i="7"/>
  <c r="K18" i="7"/>
  <c r="L19" i="7"/>
  <c r="K19" i="7"/>
  <c r="L20" i="7"/>
  <c r="K20" i="7"/>
  <c r="L16" i="7"/>
  <c r="K16" i="7"/>
  <c r="L17" i="7"/>
  <c r="K17" i="7"/>
  <c r="L18" i="7"/>
  <c r="M18" i="7"/>
  <c r="M19" i="7"/>
  <c r="M17" i="7"/>
  <c r="AT256" i="8"/>
  <c r="AM256" i="8"/>
  <c r="AO256" i="8"/>
  <c r="AG256" i="8"/>
  <c r="AK256" i="8"/>
  <c r="AJ256" i="8"/>
  <c r="AH256" i="8"/>
  <c r="M260" i="8"/>
  <c r="R260" i="8" s="1"/>
  <c r="P260" i="8"/>
  <c r="U260" i="8" s="1"/>
  <c r="O260" i="8"/>
  <c r="Q260" i="8"/>
  <c r="V260" i="8" s="1"/>
  <c r="N260" i="8"/>
  <c r="S260" i="8" s="1"/>
  <c r="S250" i="2"/>
  <c r="F260" i="2" s="1"/>
  <c r="K260" i="2" s="1"/>
  <c r="L260" i="2" s="1"/>
  <c r="Q251" i="2"/>
  <c r="O251" i="2"/>
  <c r="P251" i="2"/>
  <c r="AF259" i="8" l="1"/>
  <c r="AW254" i="8"/>
  <c r="T260" i="8"/>
  <c r="AQ255" i="8"/>
  <c r="AB256" i="8"/>
  <c r="AL256" i="8"/>
  <c r="W257" i="8"/>
  <c r="Y257" i="8"/>
  <c r="AN256" i="8"/>
  <c r="AD256" i="8"/>
  <c r="AS255" i="8"/>
  <c r="AC256" i="8"/>
  <c r="AR255" i="8"/>
  <c r="Z260" i="8"/>
  <c r="AI260" i="8"/>
  <c r="AI259" i="8"/>
  <c r="X260" i="8"/>
  <c r="AA260" i="8"/>
  <c r="AE259" i="8"/>
  <c r="N260" i="2"/>
  <c r="M260" i="2"/>
  <c r="AU257" i="8"/>
  <c r="AT257" i="8"/>
  <c r="AO257" i="8"/>
  <c r="AM257" i="8"/>
  <c r="AH257" i="8"/>
  <c r="AK257" i="8"/>
  <c r="AG257" i="8"/>
  <c r="AJ257" i="8"/>
  <c r="S251" i="2"/>
  <c r="P252" i="2"/>
  <c r="Q252" i="2"/>
  <c r="O252" i="2"/>
  <c r="AE260" i="8" l="1"/>
  <c r="AF260" i="8"/>
  <c r="AQ256" i="8"/>
  <c r="AB257" i="8"/>
  <c r="AD257" i="8"/>
  <c r="AS256" i="8"/>
  <c r="AC257" i="8"/>
  <c r="AR256" i="8"/>
  <c r="Y258" i="8"/>
  <c r="AN257" i="8"/>
  <c r="AW255" i="8"/>
  <c r="AP260" i="8"/>
  <c r="W258" i="8"/>
  <c r="AL257" i="8"/>
  <c r="AU258" i="8"/>
  <c r="G20" i="7"/>
  <c r="D44" i="8" s="1"/>
  <c r="D45" i="8" s="1"/>
  <c r="G18" i="7"/>
  <c r="D40" i="8" s="1"/>
  <c r="D41" i="8" s="1"/>
  <c r="F18" i="7"/>
  <c r="C40" i="8" s="1"/>
  <c r="C41" i="8" s="1"/>
  <c r="H18" i="7"/>
  <c r="E40" i="8" s="1"/>
  <c r="E41" i="8" s="1"/>
  <c r="G16" i="7"/>
  <c r="D36" i="8" s="1"/>
  <c r="D37" i="8" s="1"/>
  <c r="G17" i="7"/>
  <c r="D38" i="8" s="1"/>
  <c r="D39" i="8" s="1"/>
  <c r="G19" i="7"/>
  <c r="D42" i="8" s="1"/>
  <c r="D43" i="8" s="1"/>
  <c r="F16" i="7"/>
  <c r="C36" i="8" s="1"/>
  <c r="C37" i="8" s="1"/>
  <c r="AT258" i="8"/>
  <c r="AO258" i="8"/>
  <c r="AM258" i="8"/>
  <c r="AJ258" i="8"/>
  <c r="AG258" i="8"/>
  <c r="AH258" i="8"/>
  <c r="AK258" i="8"/>
  <c r="O253" i="2"/>
  <c r="P253" i="2"/>
  <c r="Q253" i="2"/>
  <c r="S252" i="2"/>
  <c r="AW256" i="8" l="1"/>
  <c r="AL258" i="8"/>
  <c r="W259" i="8"/>
  <c r="AQ257" i="8"/>
  <c r="AB258" i="8"/>
  <c r="AC258" i="8"/>
  <c r="AR257" i="8"/>
  <c r="AN258" i="8"/>
  <c r="Y259" i="8"/>
  <c r="AS257" i="8"/>
  <c r="AD258" i="8"/>
  <c r="AU259" i="8"/>
  <c r="H20" i="7" s="1"/>
  <c r="E44" i="8" s="1"/>
  <c r="E45" i="8" s="1"/>
  <c r="AT259" i="8"/>
  <c r="AM259" i="8"/>
  <c r="AO259" i="8"/>
  <c r="AK259" i="8"/>
  <c r="AG259" i="8"/>
  <c r="AH259" i="8"/>
  <c r="AJ259" i="8"/>
  <c r="S253" i="2"/>
  <c r="P254" i="2"/>
  <c r="Q254" i="2"/>
  <c r="O254" i="2"/>
  <c r="AN259" i="8" l="1"/>
  <c r="Y260" i="8"/>
  <c r="AN260" i="8" s="1"/>
  <c r="AQ258" i="8"/>
  <c r="AB259" i="8"/>
  <c r="AW257" i="8"/>
  <c r="AD259" i="8"/>
  <c r="AS258" i="8"/>
  <c r="W260" i="8"/>
  <c r="AL260" i="8" s="1"/>
  <c r="AL259" i="8"/>
  <c r="AC259" i="8"/>
  <c r="AR258" i="8"/>
  <c r="AU260" i="8"/>
  <c r="H17" i="7"/>
  <c r="E38" i="8" s="1"/>
  <c r="E39" i="8" s="1"/>
  <c r="AK260" i="8"/>
  <c r="F20" i="7" s="1"/>
  <c r="C44" i="8" s="1"/>
  <c r="C45" i="8" s="1"/>
  <c r="AT260" i="8"/>
  <c r="H19" i="7" s="1"/>
  <c r="E42" i="8" s="1"/>
  <c r="E43" i="8" s="1"/>
  <c r="AO260" i="8"/>
  <c r="AM260" i="8"/>
  <c r="AH260" i="8"/>
  <c r="F17" i="7" s="1"/>
  <c r="C38" i="8" s="1"/>
  <c r="C39" i="8" s="1"/>
  <c r="AJ260" i="8"/>
  <c r="F19" i="7" s="1"/>
  <c r="C42" i="8" s="1"/>
  <c r="C43" i="8" s="1"/>
  <c r="AG260" i="8"/>
  <c r="Q255" i="2"/>
  <c r="O255" i="2"/>
  <c r="P255" i="2"/>
  <c r="S254" i="2"/>
  <c r="AQ259" i="8" l="1"/>
  <c r="AB260" i="8"/>
  <c r="AQ260" i="8" s="1"/>
  <c r="H16" i="7" s="1"/>
  <c r="E36" i="8" s="1"/>
  <c r="E37" i="8" s="1"/>
  <c r="AW258" i="8"/>
  <c r="AC260" i="8"/>
  <c r="AR260" i="8" s="1"/>
  <c r="AR259" i="8"/>
  <c r="AD260" i="8"/>
  <c r="AS260" i="8" s="1"/>
  <c r="AS259" i="8"/>
  <c r="S255" i="2"/>
  <c r="Q256" i="2"/>
  <c r="O256" i="2"/>
  <c r="P256" i="2"/>
  <c r="AW260" i="8" l="1"/>
  <c r="AW259" i="8"/>
  <c r="S256" i="2"/>
  <c r="O257" i="2"/>
  <c r="Q257" i="2"/>
  <c r="P257" i="2"/>
  <c r="P258" i="2" l="1"/>
  <c r="Q258" i="2"/>
  <c r="S257" i="2"/>
  <c r="O258" i="2"/>
  <c r="S258" i="2" l="1"/>
  <c r="O259" i="2"/>
  <c r="Q259" i="2"/>
  <c r="P259" i="2"/>
  <c r="O260" i="2" l="1"/>
  <c r="Q260" i="2"/>
  <c r="P260" i="2"/>
  <c r="S259" i="2"/>
  <c r="F14" i="1" l="1"/>
  <c r="C28" i="2" s="1"/>
  <c r="C29" i="2" s="1"/>
  <c r="G14" i="1"/>
  <c r="C30" i="2" s="1"/>
  <c r="C31" i="2" s="1"/>
  <c r="H14" i="1"/>
  <c r="C32" i="2" s="1"/>
  <c r="C33" i="2" s="1"/>
  <c r="S260" i="2"/>
  <c r="D29" i="4"/>
  <c r="N3" i="4" s="1"/>
  <c r="AD3" i="4" l="1"/>
  <c r="N5" i="4"/>
  <c r="N11" i="4"/>
  <c r="N8" i="4"/>
  <c r="N7" i="4"/>
  <c r="N12" i="4"/>
  <c r="N4" i="4"/>
  <c r="N6" i="4"/>
  <c r="N10" i="4"/>
  <c r="N9" i="4"/>
  <c r="AD4" i="4" l="1"/>
  <c r="AD5" i="4" s="1"/>
  <c r="AD6" i="4" s="1"/>
  <c r="AD7" i="4" s="1"/>
  <c r="AD8" i="4" s="1"/>
  <c r="AD9" i="4" s="1"/>
  <c r="AD10" i="4" s="1"/>
  <c r="AD11" i="4" s="1"/>
  <c r="AD12" i="4" s="1"/>
  <c r="AS3" i="4"/>
  <c r="BI3" i="4" s="1"/>
  <c r="H13" i="4" s="1"/>
  <c r="J13" i="4" s="1"/>
  <c r="M13" i="4" l="1"/>
  <c r="R13" i="4" s="1"/>
  <c r="AH13" i="4" s="1"/>
  <c r="I13" i="4"/>
  <c r="L13" i="4"/>
  <c r="V13" i="4" s="1"/>
  <c r="AL13" i="4" s="1"/>
  <c r="AC13" i="4"/>
  <c r="K13" i="4"/>
  <c r="P13" i="4" s="1"/>
  <c r="AS4" i="4"/>
  <c r="BI4" i="4" s="1"/>
  <c r="H14" i="4" s="1"/>
  <c r="AB13" i="4"/>
  <c r="AR13" i="4" s="1"/>
  <c r="T13" i="4"/>
  <c r="Y13" i="4"/>
  <c r="O13" i="4"/>
  <c r="N13" i="4"/>
  <c r="S13" i="4"/>
  <c r="AI13" i="4" s="1"/>
  <c r="X13" i="4"/>
  <c r="AS5" i="4"/>
  <c r="BI5" i="4" s="1"/>
  <c r="U13" i="4" l="1"/>
  <c r="AK13" i="4" s="1"/>
  <c r="AZ13" i="4" s="1"/>
  <c r="AF13" i="4"/>
  <c r="Z13" i="4"/>
  <c r="AP13" i="4" s="1"/>
  <c r="BE13" i="4" s="1"/>
  <c r="W13" i="4"/>
  <c r="AM13" i="4" s="1"/>
  <c r="BB13" i="4" s="1"/>
  <c r="Q13" i="4"/>
  <c r="AG13" i="4" s="1"/>
  <c r="AV13" i="4" s="1"/>
  <c r="AO13" i="4"/>
  <c r="BD13" i="4" s="1"/>
  <c r="AN13" i="4"/>
  <c r="BC13" i="4" s="1"/>
  <c r="AJ13" i="4"/>
  <c r="AY13" i="4" s="1"/>
  <c r="AA13" i="4"/>
  <c r="AQ13" i="4" s="1"/>
  <c r="BF13" i="4" s="1"/>
  <c r="AD13" i="4"/>
  <c r="AE13" i="4"/>
  <c r="AT13" i="4" s="1"/>
  <c r="BA13" i="4"/>
  <c r="AX13" i="4"/>
  <c r="AU13" i="4"/>
  <c r="AW13" i="4"/>
  <c r="AS6" i="4"/>
  <c r="BI6" i="4" s="1"/>
  <c r="BG13" i="4"/>
  <c r="H15" i="4"/>
  <c r="J14" i="4"/>
  <c r="AC14" i="4"/>
  <c r="L14" i="4"/>
  <c r="K14" i="4"/>
  <c r="I14" i="4"/>
  <c r="M14" i="4"/>
  <c r="H16" i="4" l="1"/>
  <c r="AC16" i="4" s="1"/>
  <c r="P14" i="4"/>
  <c r="AF14" i="4" s="1"/>
  <c r="U14" i="4"/>
  <c r="AK14" i="4" s="1"/>
  <c r="Z14" i="4"/>
  <c r="AP14" i="4" s="1"/>
  <c r="N14" i="4"/>
  <c r="AD14" i="4" s="1"/>
  <c r="S14" i="4"/>
  <c r="AI14" i="4" s="1"/>
  <c r="X14" i="4"/>
  <c r="AN14" i="4" s="1"/>
  <c r="AA14" i="4"/>
  <c r="AQ14" i="4" s="1"/>
  <c r="Q14" i="4"/>
  <c r="AG14" i="4" s="1"/>
  <c r="V14" i="4"/>
  <c r="AL14" i="4" s="1"/>
  <c r="R14" i="4"/>
  <c r="AH14" i="4" s="1"/>
  <c r="AB14" i="4"/>
  <c r="AR14" i="4" s="1"/>
  <c r="W14" i="4"/>
  <c r="AM14" i="4" s="1"/>
  <c r="AS7" i="4"/>
  <c r="BI7" i="4" s="1"/>
  <c r="Y14" i="4"/>
  <c r="AO14" i="4" s="1"/>
  <c r="T14" i="4"/>
  <c r="AJ14" i="4" s="1"/>
  <c r="O14" i="4"/>
  <c r="AE14" i="4" s="1"/>
  <c r="I15" i="4"/>
  <c r="AC15" i="4"/>
  <c r="J15" i="4"/>
  <c r="M15" i="4"/>
  <c r="L15" i="4"/>
  <c r="K15" i="4"/>
  <c r="H17" i="4" l="1"/>
  <c r="AC17" i="4" s="1"/>
  <c r="M16" i="4"/>
  <c r="R16" i="4" s="1"/>
  <c r="L16" i="4"/>
  <c r="AA16" i="4" s="1"/>
  <c r="K16" i="4"/>
  <c r="Z16" i="4" s="1"/>
  <c r="I16" i="4"/>
  <c r="N16" i="4" s="1"/>
  <c r="J16" i="4"/>
  <c r="O16" i="4" s="1"/>
  <c r="BB14" i="4"/>
  <c r="Q15" i="4"/>
  <c r="AG15" i="4" s="1"/>
  <c r="V15" i="4"/>
  <c r="AL15" i="4" s="1"/>
  <c r="AA15" i="4"/>
  <c r="AQ15" i="4" s="1"/>
  <c r="N15" i="4"/>
  <c r="AD15" i="4" s="1"/>
  <c r="S15" i="4"/>
  <c r="AI15" i="4" s="1"/>
  <c r="X15" i="4"/>
  <c r="AN15" i="4" s="1"/>
  <c r="BG14" i="4"/>
  <c r="AV14" i="4"/>
  <c r="AX14" i="4"/>
  <c r="AU14" i="4"/>
  <c r="Z15" i="4"/>
  <c r="AP15" i="4" s="1"/>
  <c r="U15" i="4"/>
  <c r="AK15" i="4" s="1"/>
  <c r="P15" i="4"/>
  <c r="AF15" i="4" s="1"/>
  <c r="AS8" i="4"/>
  <c r="BI8" i="4" s="1"/>
  <c r="AT14" i="4"/>
  <c r="BF14" i="4"/>
  <c r="BD14" i="4"/>
  <c r="AB15" i="4"/>
  <c r="AR15" i="4" s="1"/>
  <c r="W15" i="4"/>
  <c r="AM15" i="4" s="1"/>
  <c r="R15" i="4"/>
  <c r="AH15" i="4" s="1"/>
  <c r="AH16" i="4" s="1"/>
  <c r="AW14" i="4"/>
  <c r="O15" i="4"/>
  <c r="AE15" i="4" s="1"/>
  <c r="AE16" i="4" s="1"/>
  <c r="T15" i="4"/>
  <c r="AJ15" i="4" s="1"/>
  <c r="Y15" i="4"/>
  <c r="AO15" i="4" s="1"/>
  <c r="AY14" i="4"/>
  <c r="BE14" i="4"/>
  <c r="BA14" i="4"/>
  <c r="BC14" i="4"/>
  <c r="AZ14" i="4"/>
  <c r="AQ16" i="4" l="1"/>
  <c r="AD16" i="4"/>
  <c r="AP16" i="4"/>
  <c r="W16" i="4"/>
  <c r="AM16" i="4" s="1"/>
  <c r="T16" i="4"/>
  <c r="AJ16" i="4" s="1"/>
  <c r="M17" i="4"/>
  <c r="W17" i="4" s="1"/>
  <c r="K17" i="4"/>
  <c r="P17" i="4" s="1"/>
  <c r="I17" i="4"/>
  <c r="S17" i="4" s="1"/>
  <c r="P16" i="4"/>
  <c r="AF16" i="4" s="1"/>
  <c r="V16" i="4"/>
  <c r="AL16" i="4" s="1"/>
  <c r="J17" i="4"/>
  <c r="O17" i="4" s="1"/>
  <c r="AE17" i="4" s="1"/>
  <c r="H18" i="4"/>
  <c r="L18" i="4" s="1"/>
  <c r="Q16" i="4"/>
  <c r="AG16" i="4" s="1"/>
  <c r="L17" i="4"/>
  <c r="V17" i="4" s="1"/>
  <c r="AB16" i="4"/>
  <c r="AR16" i="4" s="1"/>
  <c r="Y16" i="4"/>
  <c r="AO16" i="4" s="1"/>
  <c r="U16" i="4"/>
  <c r="AK16" i="4" s="1"/>
  <c r="X16" i="4"/>
  <c r="AN16" i="4" s="1"/>
  <c r="S16" i="4"/>
  <c r="AI16" i="4" s="1"/>
  <c r="BB15" i="4"/>
  <c r="BD15" i="4"/>
  <c r="AZ15" i="4"/>
  <c r="AY15" i="4"/>
  <c r="BF15" i="4"/>
  <c r="AT15" i="4"/>
  <c r="BG15" i="4"/>
  <c r="BC15" i="4"/>
  <c r="BE15" i="4"/>
  <c r="AS9" i="4"/>
  <c r="BI9" i="4" s="1"/>
  <c r="AV15" i="4"/>
  <c r="AU15" i="4"/>
  <c r="BA15" i="4"/>
  <c r="AW15" i="4"/>
  <c r="AX15" i="4"/>
  <c r="AI17" i="4" l="1"/>
  <c r="AF17" i="4"/>
  <c r="AL17" i="4"/>
  <c r="AM17" i="4"/>
  <c r="U17" i="4"/>
  <c r="AK17" i="4" s="1"/>
  <c r="AB17" i="4"/>
  <c r="AR17" i="4" s="1"/>
  <c r="T17" i="4"/>
  <c r="AJ17" i="4" s="1"/>
  <c r="X17" i="4"/>
  <c r="AN17" i="4" s="1"/>
  <c r="K18" i="4"/>
  <c r="P18" i="4" s="1"/>
  <c r="R17" i="4"/>
  <c r="AH17" i="4" s="1"/>
  <c r="AA17" i="4"/>
  <c r="AQ17" i="4" s="1"/>
  <c r="N17" i="4"/>
  <c r="AD17" i="4" s="1"/>
  <c r="AC18" i="4"/>
  <c r="Q17" i="4"/>
  <c r="AG17" i="4" s="1"/>
  <c r="Z17" i="4"/>
  <c r="AP17" i="4" s="1"/>
  <c r="M18" i="4"/>
  <c r="R18" i="4" s="1"/>
  <c r="Y17" i="4"/>
  <c r="AO17" i="4" s="1"/>
  <c r="I18" i="4"/>
  <c r="X18" i="4" s="1"/>
  <c r="J18" i="4"/>
  <c r="Y18" i="4" s="1"/>
  <c r="H19" i="4"/>
  <c r="I19" i="4" s="1"/>
  <c r="V18" i="4"/>
  <c r="Q18" i="4"/>
  <c r="AA18" i="4"/>
  <c r="AS10" i="4"/>
  <c r="BI10" i="4" s="1"/>
  <c r="H20" i="4" s="1"/>
  <c r="AW16" i="4"/>
  <c r="BA16" i="4"/>
  <c r="AV16" i="4"/>
  <c r="AT16" i="4"/>
  <c r="AY16" i="4"/>
  <c r="BD16" i="4"/>
  <c r="AX16" i="4"/>
  <c r="BE16" i="4"/>
  <c r="BG16" i="4"/>
  <c r="BF16" i="4"/>
  <c r="AZ16" i="4"/>
  <c r="BB16" i="4"/>
  <c r="AU16" i="4"/>
  <c r="BC16" i="4"/>
  <c r="AL18" i="4" l="1"/>
  <c r="AO18" i="4"/>
  <c r="AF18" i="4"/>
  <c r="AN18" i="4"/>
  <c r="AG18" i="4"/>
  <c r="AQ18" i="4"/>
  <c r="AH18" i="4"/>
  <c r="Z18" i="4"/>
  <c r="AP18" i="4" s="1"/>
  <c r="U18" i="4"/>
  <c r="AK18" i="4" s="1"/>
  <c r="N18" i="4"/>
  <c r="AD18" i="4" s="1"/>
  <c r="AC19" i="4"/>
  <c r="W18" i="4"/>
  <c r="AM18" i="4" s="1"/>
  <c r="L19" i="4"/>
  <c r="V19" i="4" s="1"/>
  <c r="M19" i="4"/>
  <c r="AB19" i="4" s="1"/>
  <c r="S18" i="4"/>
  <c r="AI18" i="4" s="1"/>
  <c r="AB18" i="4"/>
  <c r="AR18" i="4" s="1"/>
  <c r="J19" i="4"/>
  <c r="Y19" i="4" s="1"/>
  <c r="K19" i="4"/>
  <c r="U19" i="4" s="1"/>
  <c r="O18" i="4"/>
  <c r="AE18" i="4" s="1"/>
  <c r="T18" i="4"/>
  <c r="AJ18" i="4" s="1"/>
  <c r="BG17" i="4"/>
  <c r="BC17" i="4"/>
  <c r="BB17" i="4"/>
  <c r="BF17" i="4"/>
  <c r="X19" i="4"/>
  <c r="S19" i="4"/>
  <c r="N19" i="4"/>
  <c r="AW17" i="4"/>
  <c r="BE17" i="4"/>
  <c r="AV17" i="4"/>
  <c r="BD17" i="4"/>
  <c r="AT17" i="4"/>
  <c r="AU17" i="4"/>
  <c r="AZ17" i="4"/>
  <c r="BA17" i="4"/>
  <c r="AS11" i="4"/>
  <c r="BI11" i="4" s="1"/>
  <c r="H21" i="4" s="1"/>
  <c r="AX17" i="4"/>
  <c r="AY17" i="4"/>
  <c r="J20" i="4"/>
  <c r="I20" i="4"/>
  <c r="L20" i="4"/>
  <c r="K20" i="4"/>
  <c r="AC20" i="4"/>
  <c r="M20" i="4"/>
  <c r="AR19" i="4" l="1"/>
  <c r="AN19" i="4"/>
  <c r="AO19" i="4"/>
  <c r="AL19" i="4"/>
  <c r="AK19" i="4"/>
  <c r="AI19" i="4"/>
  <c r="AD19" i="4"/>
  <c r="W19" i="4"/>
  <c r="AM19" i="4" s="1"/>
  <c r="Q19" i="4"/>
  <c r="AG19" i="4" s="1"/>
  <c r="T19" i="4"/>
  <c r="AJ19" i="4" s="1"/>
  <c r="AA19" i="4"/>
  <c r="AQ19" i="4" s="1"/>
  <c r="R19" i="4"/>
  <c r="AH19" i="4" s="1"/>
  <c r="P19" i="4"/>
  <c r="AF19" i="4" s="1"/>
  <c r="Z19" i="4"/>
  <c r="AP19" i="4" s="1"/>
  <c r="O19" i="4"/>
  <c r="AE19" i="4" s="1"/>
  <c r="AS12" i="4"/>
  <c r="BI12" i="4" s="1"/>
  <c r="H22" i="4" s="1"/>
  <c r="AU18" i="4"/>
  <c r="BD18" i="4"/>
  <c r="AW18" i="4"/>
  <c r="R20" i="4"/>
  <c r="W20" i="4"/>
  <c r="AB20" i="4"/>
  <c r="X20" i="4"/>
  <c r="AN20" i="4" s="1"/>
  <c r="N20" i="4"/>
  <c r="S20" i="4"/>
  <c r="AI20" i="4" s="1"/>
  <c r="AX18" i="4"/>
  <c r="J21" i="4"/>
  <c r="AC21" i="4"/>
  <c r="K21" i="4"/>
  <c r="I21" i="4"/>
  <c r="M21" i="4"/>
  <c r="L21" i="4"/>
  <c r="BE18" i="4"/>
  <c r="T20" i="4"/>
  <c r="O20" i="4"/>
  <c r="Y20" i="4"/>
  <c r="AT18" i="4"/>
  <c r="AA20" i="4"/>
  <c r="Q20" i="4"/>
  <c r="V20" i="4"/>
  <c r="AL20" i="4" s="1"/>
  <c r="BA18" i="4"/>
  <c r="AZ18" i="4"/>
  <c r="BF18" i="4"/>
  <c r="BC18" i="4"/>
  <c r="U20" i="4"/>
  <c r="AK20" i="4" s="1"/>
  <c r="P20" i="4"/>
  <c r="Z20" i="4"/>
  <c r="AY18" i="4"/>
  <c r="BG18" i="4"/>
  <c r="AV18" i="4"/>
  <c r="BB18" i="4"/>
  <c r="AO20" i="4" l="1"/>
  <c r="AR20" i="4"/>
  <c r="AH20" i="4"/>
  <c r="AM20" i="4"/>
  <c r="AE20" i="4"/>
  <c r="AQ20" i="4"/>
  <c r="AP20" i="4"/>
  <c r="AJ20" i="4"/>
  <c r="AF20" i="4"/>
  <c r="AG20" i="4"/>
  <c r="AD20" i="4"/>
  <c r="AV19" i="4"/>
  <c r="AT19" i="4"/>
  <c r="R21" i="4"/>
  <c r="W21" i="4"/>
  <c r="AB21" i="4"/>
  <c r="AR21" i="4" s="1"/>
  <c r="O21" i="4"/>
  <c r="AE21" i="4" s="1"/>
  <c r="T21" i="4"/>
  <c r="Y21" i="4"/>
  <c r="AO21" i="4" s="1"/>
  <c r="AC22" i="4"/>
  <c r="J22" i="4"/>
  <c r="M22" i="4"/>
  <c r="L22" i="4"/>
  <c r="I22" i="4"/>
  <c r="K22" i="4"/>
  <c r="BC19" i="4"/>
  <c r="AZ19" i="4"/>
  <c r="BE19" i="4"/>
  <c r="S21" i="4"/>
  <c r="AI21" i="4" s="1"/>
  <c r="N21" i="4"/>
  <c r="X21" i="4"/>
  <c r="AN21" i="4" s="1"/>
  <c r="AX19" i="4"/>
  <c r="AW19" i="4"/>
  <c r="AU19" i="4"/>
  <c r="AY19" i="4"/>
  <c r="BB19" i="4"/>
  <c r="BG19" i="4"/>
  <c r="Z21" i="4"/>
  <c r="U21" i="4"/>
  <c r="AK21" i="4" s="1"/>
  <c r="P21" i="4"/>
  <c r="BF19" i="4"/>
  <c r="BA19" i="4"/>
  <c r="V21" i="4"/>
  <c r="AL21" i="4" s="1"/>
  <c r="Q21" i="4"/>
  <c r="AA21" i="4"/>
  <c r="BD19" i="4"/>
  <c r="AS13" i="4"/>
  <c r="BI13" i="4" s="1"/>
  <c r="H23" i="4" s="1"/>
  <c r="AJ21" i="4" l="1"/>
  <c r="AQ21" i="4"/>
  <c r="AM21" i="4"/>
  <c r="AP21" i="4"/>
  <c r="AH21" i="4"/>
  <c r="AD21" i="4"/>
  <c r="AF21" i="4"/>
  <c r="AG21" i="4"/>
  <c r="AS14" i="4"/>
  <c r="BI14" i="4" s="1"/>
  <c r="H24" i="4" s="1"/>
  <c r="BG20" i="4"/>
  <c r="AY20" i="4"/>
  <c r="BA20" i="4"/>
  <c r="AZ20" i="4"/>
  <c r="P22" i="4"/>
  <c r="U22" i="4"/>
  <c r="AK22" i="4" s="1"/>
  <c r="Z22" i="4"/>
  <c r="AP22" i="4" s="1"/>
  <c r="T22" i="4"/>
  <c r="AJ22" i="4" s="1"/>
  <c r="Y22" i="4"/>
  <c r="AO22" i="4" s="1"/>
  <c r="O22" i="4"/>
  <c r="AE22" i="4" s="1"/>
  <c r="AT20" i="4"/>
  <c r="BB20" i="4"/>
  <c r="N22" i="4"/>
  <c r="S22" i="4"/>
  <c r="AI22" i="4" s="1"/>
  <c r="X22" i="4"/>
  <c r="AN22" i="4" s="1"/>
  <c r="AU20" i="4"/>
  <c r="AX20" i="4"/>
  <c r="I23" i="4"/>
  <c r="L23" i="4"/>
  <c r="AC23" i="4"/>
  <c r="J23" i="4"/>
  <c r="K23" i="4"/>
  <c r="M23" i="4"/>
  <c r="BF20" i="4"/>
  <c r="BE20" i="4"/>
  <c r="BC20" i="4"/>
  <c r="V22" i="4"/>
  <c r="AL22" i="4" s="1"/>
  <c r="Q22" i="4"/>
  <c r="AA22" i="4"/>
  <c r="AQ22" i="4" s="1"/>
  <c r="AV20" i="4"/>
  <c r="BD20" i="4"/>
  <c r="AW20" i="4"/>
  <c r="R22" i="4"/>
  <c r="W22" i="4"/>
  <c r="AM22" i="4" s="1"/>
  <c r="AB22" i="4"/>
  <c r="AR22" i="4" s="1"/>
  <c r="AH22" i="4" l="1"/>
  <c r="AD22" i="4"/>
  <c r="AG22" i="4"/>
  <c r="AF22" i="4"/>
  <c r="BE21" i="4"/>
  <c r="V23" i="4"/>
  <c r="AL23" i="4" s="1"/>
  <c r="Q23" i="4"/>
  <c r="AA23" i="4"/>
  <c r="AQ23" i="4" s="1"/>
  <c r="AW21" i="4"/>
  <c r="AV21" i="4"/>
  <c r="P23" i="4"/>
  <c r="Z23" i="4"/>
  <c r="AP23" i="4" s="1"/>
  <c r="U23" i="4"/>
  <c r="AK23" i="4" s="1"/>
  <c r="X23" i="4"/>
  <c r="AN23" i="4" s="1"/>
  <c r="N23" i="4"/>
  <c r="S23" i="4"/>
  <c r="AI23" i="4" s="1"/>
  <c r="BB21" i="4"/>
  <c r="BA21" i="4"/>
  <c r="BG21" i="4"/>
  <c r="BC21" i="4"/>
  <c r="AX21" i="4"/>
  <c r="R23" i="4"/>
  <c r="W23" i="4"/>
  <c r="AM23" i="4" s="1"/>
  <c r="AB23" i="4"/>
  <c r="AR23" i="4" s="1"/>
  <c r="BF21" i="4"/>
  <c r="Y23" i="4"/>
  <c r="AO23" i="4" s="1"/>
  <c r="T23" i="4"/>
  <c r="AJ23" i="4" s="1"/>
  <c r="O23" i="4"/>
  <c r="AE23" i="4" s="1"/>
  <c r="BD21" i="4"/>
  <c r="AT21" i="4"/>
  <c r="AZ21" i="4"/>
  <c r="AY21" i="4"/>
  <c r="AS15" i="4"/>
  <c r="BI15" i="4" s="1"/>
  <c r="H25" i="4" s="1"/>
  <c r="AU21" i="4"/>
  <c r="L24" i="4"/>
  <c r="AC24" i="4"/>
  <c r="I24" i="4"/>
  <c r="K24" i="4"/>
  <c r="J24" i="4"/>
  <c r="M24" i="4"/>
  <c r="AH23" i="4" l="1"/>
  <c r="AD23" i="4"/>
  <c r="AG23" i="4"/>
  <c r="AF23" i="4"/>
  <c r="BD22" i="4"/>
  <c r="P24" i="4"/>
  <c r="U24" i="4"/>
  <c r="AK24" i="4" s="1"/>
  <c r="Z24" i="4"/>
  <c r="AP24" i="4" s="1"/>
  <c r="AY22" i="4"/>
  <c r="AT22" i="4"/>
  <c r="BG22" i="4"/>
  <c r="X24" i="4"/>
  <c r="AN24" i="4" s="1"/>
  <c r="N24" i="4"/>
  <c r="S24" i="4"/>
  <c r="AI24" i="4" s="1"/>
  <c r="AS16" i="4"/>
  <c r="BI16" i="4" s="1"/>
  <c r="H26" i="4" s="1"/>
  <c r="BC22" i="4"/>
  <c r="BA22" i="4"/>
  <c r="AW22" i="4"/>
  <c r="O24" i="4"/>
  <c r="AE24" i="4" s="1"/>
  <c r="Y24" i="4"/>
  <c r="AO24" i="4" s="1"/>
  <c r="T24" i="4"/>
  <c r="AJ24" i="4" s="1"/>
  <c r="Q24" i="4"/>
  <c r="V24" i="4"/>
  <c r="AL24" i="4" s="1"/>
  <c r="AA24" i="4"/>
  <c r="AQ24" i="4" s="1"/>
  <c r="J25" i="4"/>
  <c r="M25" i="4"/>
  <c r="K25" i="4"/>
  <c r="L25" i="4"/>
  <c r="AC25" i="4"/>
  <c r="I25" i="4"/>
  <c r="BF22" i="4"/>
  <c r="BE22" i="4"/>
  <c r="R24" i="4"/>
  <c r="AH24" i="4" s="1"/>
  <c r="W24" i="4"/>
  <c r="AM24" i="4" s="1"/>
  <c r="AB24" i="4"/>
  <c r="AR24" i="4" s="1"/>
  <c r="AZ22" i="4"/>
  <c r="AU22" i="4"/>
  <c r="AX22" i="4"/>
  <c r="BB22" i="4"/>
  <c r="AV22" i="4"/>
  <c r="AG24" i="4" l="1"/>
  <c r="AD24" i="4"/>
  <c r="AF24" i="4"/>
  <c r="BB23" i="4"/>
  <c r="BF23" i="4"/>
  <c r="AA25" i="4"/>
  <c r="AQ25" i="4" s="1"/>
  <c r="Q25" i="4"/>
  <c r="AG25" i="4" s="1"/>
  <c r="V25" i="4"/>
  <c r="AL25" i="4" s="1"/>
  <c r="BA23" i="4"/>
  <c r="AS17" i="4"/>
  <c r="BI17" i="4" s="1"/>
  <c r="H27" i="4" s="1"/>
  <c r="AZ23" i="4"/>
  <c r="BG23" i="4"/>
  <c r="AY23" i="4"/>
  <c r="AX23" i="4"/>
  <c r="P25" i="4"/>
  <c r="Z25" i="4"/>
  <c r="AP25" i="4" s="1"/>
  <c r="U25" i="4"/>
  <c r="AK25" i="4" s="1"/>
  <c r="I26" i="4"/>
  <c r="AC26" i="4"/>
  <c r="K26" i="4"/>
  <c r="L26" i="4"/>
  <c r="J26" i="4"/>
  <c r="M26" i="4"/>
  <c r="BE23" i="4"/>
  <c r="S25" i="4"/>
  <c r="AI25" i="4" s="1"/>
  <c r="N25" i="4"/>
  <c r="AD25" i="4" s="1"/>
  <c r="X25" i="4"/>
  <c r="AN25" i="4" s="1"/>
  <c r="AB25" i="4"/>
  <c r="AR25" i="4" s="1"/>
  <c r="W25" i="4"/>
  <c r="AM25" i="4" s="1"/>
  <c r="R25" i="4"/>
  <c r="AH25" i="4" s="1"/>
  <c r="AW23" i="4"/>
  <c r="BC23" i="4"/>
  <c r="BD23" i="4"/>
  <c r="AV23" i="4"/>
  <c r="AU23" i="4"/>
  <c r="T25" i="4"/>
  <c r="AJ25" i="4" s="1"/>
  <c r="Y25" i="4"/>
  <c r="AO25" i="4" s="1"/>
  <c r="O25" i="4"/>
  <c r="AE25" i="4" s="1"/>
  <c r="AT23" i="4"/>
  <c r="AF25" i="4" l="1"/>
  <c r="AT24" i="4"/>
  <c r="P26" i="4"/>
  <c r="U26" i="4"/>
  <c r="AK26" i="4" s="1"/>
  <c r="Z26" i="4"/>
  <c r="AP26" i="4" s="1"/>
  <c r="AY24" i="4"/>
  <c r="AV24" i="4"/>
  <c r="BC24" i="4"/>
  <c r="R26" i="4"/>
  <c r="AH26" i="4" s="1"/>
  <c r="AB26" i="4"/>
  <c r="AR26" i="4" s="1"/>
  <c r="W26" i="4"/>
  <c r="AM26" i="4" s="1"/>
  <c r="BF24" i="4"/>
  <c r="T26" i="4"/>
  <c r="AJ26" i="4" s="1"/>
  <c r="O26" i="4"/>
  <c r="AE26" i="4" s="1"/>
  <c r="Y26" i="4"/>
  <c r="AO26" i="4" s="1"/>
  <c r="S26" i="4"/>
  <c r="AI26" i="4" s="1"/>
  <c r="N26" i="4"/>
  <c r="AD26" i="4" s="1"/>
  <c r="X26" i="4"/>
  <c r="AN26" i="4" s="1"/>
  <c r="AX24" i="4"/>
  <c r="BG24" i="4"/>
  <c r="AS18" i="4"/>
  <c r="BI18" i="4" s="1"/>
  <c r="H28" i="4" s="1"/>
  <c r="AU24" i="4"/>
  <c r="BD24" i="4"/>
  <c r="AW24" i="4"/>
  <c r="BE24" i="4"/>
  <c r="Q26" i="4"/>
  <c r="AG26" i="4" s="1"/>
  <c r="V26" i="4"/>
  <c r="AL26" i="4" s="1"/>
  <c r="AA26" i="4"/>
  <c r="AQ26" i="4" s="1"/>
  <c r="J27" i="4"/>
  <c r="I27" i="4"/>
  <c r="K27" i="4"/>
  <c r="L27" i="4"/>
  <c r="AC27" i="4"/>
  <c r="M27" i="4"/>
  <c r="BB24" i="4"/>
  <c r="AZ24" i="4"/>
  <c r="BA24" i="4"/>
  <c r="AF26" i="4" l="1"/>
  <c r="AB27" i="4"/>
  <c r="AR27" i="4" s="1"/>
  <c r="W27" i="4"/>
  <c r="AM27" i="4" s="1"/>
  <c r="R27" i="4"/>
  <c r="AH27" i="4" s="1"/>
  <c r="N27" i="4"/>
  <c r="AD27" i="4" s="1"/>
  <c r="X27" i="4"/>
  <c r="AN27" i="4" s="1"/>
  <c r="S27" i="4"/>
  <c r="AI27" i="4" s="1"/>
  <c r="Y27" i="4"/>
  <c r="AO27" i="4" s="1"/>
  <c r="T27" i="4"/>
  <c r="AJ27" i="4" s="1"/>
  <c r="O27" i="4"/>
  <c r="AE27" i="4" s="1"/>
  <c r="BE25" i="4"/>
  <c r="BD25" i="4"/>
  <c r="AS19" i="4"/>
  <c r="BI19" i="4" s="1"/>
  <c r="H29" i="4" s="1"/>
  <c r="AX25" i="4"/>
  <c r="BF25" i="4"/>
  <c r="Q27" i="4"/>
  <c r="AG27" i="4" s="1"/>
  <c r="V27" i="4"/>
  <c r="AL27" i="4" s="1"/>
  <c r="AA27" i="4"/>
  <c r="AQ27" i="4" s="1"/>
  <c r="AY25" i="4"/>
  <c r="BB25" i="4"/>
  <c r="AC28" i="4"/>
  <c r="M28" i="4"/>
  <c r="J28" i="4"/>
  <c r="L28" i="4"/>
  <c r="K28" i="4"/>
  <c r="I28" i="4"/>
  <c r="BC25" i="4"/>
  <c r="Z27" i="4"/>
  <c r="AP27" i="4" s="1"/>
  <c r="U27" i="4"/>
  <c r="AK27" i="4" s="1"/>
  <c r="P27" i="4"/>
  <c r="AW25" i="4"/>
  <c r="AU25" i="4"/>
  <c r="BG25" i="4"/>
  <c r="AT25" i="4"/>
  <c r="BA25" i="4"/>
  <c r="AZ25" i="4"/>
  <c r="AV25" i="4"/>
  <c r="AF27" i="4" l="1"/>
  <c r="BG26" i="4"/>
  <c r="AT26" i="4"/>
  <c r="AU26" i="4"/>
  <c r="O28" i="4"/>
  <c r="AE28" i="4" s="1"/>
  <c r="Y28" i="4"/>
  <c r="AO28" i="4" s="1"/>
  <c r="T28" i="4"/>
  <c r="AJ28" i="4" s="1"/>
  <c r="BD26" i="4"/>
  <c r="N28" i="4"/>
  <c r="AD28" i="4" s="1"/>
  <c r="S28" i="4"/>
  <c r="AI28" i="4" s="1"/>
  <c r="X28" i="4"/>
  <c r="AN28" i="4" s="1"/>
  <c r="AB28" i="4"/>
  <c r="AR28" i="4" s="1"/>
  <c r="W28" i="4"/>
  <c r="AM28" i="4" s="1"/>
  <c r="R28" i="4"/>
  <c r="AH28" i="4" s="1"/>
  <c r="AY26" i="4"/>
  <c r="AV26" i="4"/>
  <c r="U28" i="4"/>
  <c r="AK28" i="4" s="1"/>
  <c r="Z28" i="4"/>
  <c r="AP28" i="4" s="1"/>
  <c r="P28" i="4"/>
  <c r="BF26" i="4"/>
  <c r="AS20" i="4"/>
  <c r="BI20" i="4" s="1"/>
  <c r="H30" i="4" s="1"/>
  <c r="BE26" i="4"/>
  <c r="BA26" i="4"/>
  <c r="AW26" i="4"/>
  <c r="BC26" i="4"/>
  <c r="V28" i="4"/>
  <c r="AL28" i="4" s="1"/>
  <c r="Q28" i="4"/>
  <c r="AG28" i="4" s="1"/>
  <c r="AA28" i="4"/>
  <c r="AQ28" i="4" s="1"/>
  <c r="BB26" i="4"/>
  <c r="AC29" i="4"/>
  <c r="L29" i="4"/>
  <c r="J29" i="4"/>
  <c r="K29" i="4"/>
  <c r="M29" i="4"/>
  <c r="I29" i="4"/>
  <c r="AZ26" i="4"/>
  <c r="AX26" i="4"/>
  <c r="AF28" i="4" l="1"/>
  <c r="X29" i="4"/>
  <c r="AN29" i="4" s="1"/>
  <c r="S29" i="4"/>
  <c r="AI29" i="4" s="1"/>
  <c r="N29" i="4"/>
  <c r="AD29" i="4" s="1"/>
  <c r="AA29" i="4"/>
  <c r="AQ29" i="4" s="1"/>
  <c r="Q29" i="4"/>
  <c r="AG29" i="4" s="1"/>
  <c r="V29" i="4"/>
  <c r="AL29" i="4" s="1"/>
  <c r="Z29" i="4"/>
  <c r="AP29" i="4" s="1"/>
  <c r="P29" i="4"/>
  <c r="U29" i="4"/>
  <c r="AK29" i="4" s="1"/>
  <c r="AV27" i="4"/>
  <c r="O29" i="4"/>
  <c r="AE29" i="4" s="1"/>
  <c r="Y29" i="4"/>
  <c r="AO29" i="4" s="1"/>
  <c r="T29" i="4"/>
  <c r="AJ29" i="4" s="1"/>
  <c r="BC27" i="4"/>
  <c r="BA27" i="4"/>
  <c r="AS21" i="4"/>
  <c r="BI21" i="4" s="1"/>
  <c r="H31" i="4" s="1"/>
  <c r="AT27" i="4"/>
  <c r="K30" i="4"/>
  <c r="L30" i="4"/>
  <c r="M30" i="4"/>
  <c r="AC30" i="4"/>
  <c r="J30" i="4"/>
  <c r="I30" i="4"/>
  <c r="AY27" i="4"/>
  <c r="BD27" i="4"/>
  <c r="AX27" i="4"/>
  <c r="R29" i="4"/>
  <c r="AH29" i="4" s="1"/>
  <c r="AB29" i="4"/>
  <c r="AR29" i="4" s="1"/>
  <c r="W29" i="4"/>
  <c r="AM29" i="4" s="1"/>
  <c r="AW27" i="4"/>
  <c r="BE27" i="4"/>
  <c r="BF27" i="4"/>
  <c r="AU27" i="4"/>
  <c r="BG27" i="4"/>
  <c r="AZ27" i="4"/>
  <c r="BB27" i="4"/>
  <c r="AF29" i="4" l="1"/>
  <c r="BB28" i="4"/>
  <c r="BF28" i="4"/>
  <c r="AU28" i="4"/>
  <c r="BE28" i="4"/>
  <c r="BD28" i="4"/>
  <c r="N30" i="4"/>
  <c r="AD30" i="4" s="1"/>
  <c r="X30" i="4"/>
  <c r="AN30" i="4" s="1"/>
  <c r="S30" i="4"/>
  <c r="AI30" i="4" s="1"/>
  <c r="Q30" i="4"/>
  <c r="AG30" i="4" s="1"/>
  <c r="AA30" i="4"/>
  <c r="AQ30" i="4" s="1"/>
  <c r="V30" i="4"/>
  <c r="AL30" i="4" s="1"/>
  <c r="AS22" i="4"/>
  <c r="BI22" i="4" s="1"/>
  <c r="H32" i="4" s="1"/>
  <c r="BC28" i="4"/>
  <c r="AC31" i="4"/>
  <c r="K31" i="4"/>
  <c r="L31" i="4"/>
  <c r="M31" i="4"/>
  <c r="I31" i="4"/>
  <c r="J31" i="4"/>
  <c r="BG28" i="4"/>
  <c r="AW28" i="4"/>
  <c r="Y30" i="4"/>
  <c r="AO30" i="4" s="1"/>
  <c r="T30" i="4"/>
  <c r="AJ30" i="4" s="1"/>
  <c r="O30" i="4"/>
  <c r="AE30" i="4" s="1"/>
  <c r="P30" i="4"/>
  <c r="U30" i="4"/>
  <c r="AK30" i="4" s="1"/>
  <c r="Z30" i="4"/>
  <c r="AP30" i="4" s="1"/>
  <c r="AV28" i="4"/>
  <c r="AX28" i="4"/>
  <c r="AY28" i="4"/>
  <c r="AT28" i="4"/>
  <c r="BA28" i="4"/>
  <c r="AZ28" i="4"/>
  <c r="AB30" i="4"/>
  <c r="AR30" i="4" s="1"/>
  <c r="R30" i="4"/>
  <c r="AH30" i="4" s="1"/>
  <c r="W30" i="4"/>
  <c r="AM30" i="4" s="1"/>
  <c r="AF30" i="4" l="1"/>
  <c r="N31" i="4"/>
  <c r="AD31" i="4" s="1"/>
  <c r="X31" i="4"/>
  <c r="AN31" i="4" s="1"/>
  <c r="S31" i="4"/>
  <c r="AI31" i="4" s="1"/>
  <c r="M32" i="4"/>
  <c r="J32" i="4"/>
  <c r="AC32" i="4"/>
  <c r="K32" i="4"/>
  <c r="L32" i="4"/>
  <c r="I32" i="4"/>
  <c r="AZ29" i="4"/>
  <c r="AT29" i="4"/>
  <c r="AX29" i="4"/>
  <c r="BG29" i="4"/>
  <c r="AB31" i="4"/>
  <c r="AR31" i="4" s="1"/>
  <c r="W31" i="4"/>
  <c r="AM31" i="4" s="1"/>
  <c r="R31" i="4"/>
  <c r="AH31" i="4" s="1"/>
  <c r="BC29" i="4"/>
  <c r="BE29" i="4"/>
  <c r="BF29" i="4"/>
  <c r="V31" i="4"/>
  <c r="AL31" i="4" s="1"/>
  <c r="AA31" i="4"/>
  <c r="AQ31" i="4" s="1"/>
  <c r="Q31" i="4"/>
  <c r="AG31" i="4" s="1"/>
  <c r="BA29" i="4"/>
  <c r="AY29" i="4"/>
  <c r="AV29" i="4"/>
  <c r="AW29" i="4"/>
  <c r="Y31" i="4"/>
  <c r="AO31" i="4" s="1"/>
  <c r="O31" i="4"/>
  <c r="AE31" i="4" s="1"/>
  <c r="T31" i="4"/>
  <c r="AJ31" i="4" s="1"/>
  <c r="U31" i="4"/>
  <c r="AK31" i="4" s="1"/>
  <c r="Z31" i="4"/>
  <c r="AP31" i="4" s="1"/>
  <c r="P31" i="4"/>
  <c r="AS23" i="4"/>
  <c r="BI23" i="4" s="1"/>
  <c r="H33" i="4" s="1"/>
  <c r="BD29" i="4"/>
  <c r="AU29" i="4"/>
  <c r="BB29" i="4"/>
  <c r="AF31" i="4" l="1"/>
  <c r="AU30" i="4"/>
  <c r="AS24" i="4"/>
  <c r="BI24" i="4" s="1"/>
  <c r="H34" i="4" s="1"/>
  <c r="AW30" i="4"/>
  <c r="AY30" i="4"/>
  <c r="M33" i="4"/>
  <c r="K33" i="4"/>
  <c r="AC33" i="4"/>
  <c r="I33" i="4"/>
  <c r="L33" i="4"/>
  <c r="J33" i="4"/>
  <c r="BE30" i="4"/>
  <c r="Q32" i="4"/>
  <c r="AG32" i="4" s="1"/>
  <c r="AA32" i="4"/>
  <c r="AQ32" i="4" s="1"/>
  <c r="V32" i="4"/>
  <c r="AL32" i="4" s="1"/>
  <c r="AB32" i="4"/>
  <c r="AR32" i="4" s="1"/>
  <c r="W32" i="4"/>
  <c r="AM32" i="4" s="1"/>
  <c r="R32" i="4"/>
  <c r="AH32" i="4" s="1"/>
  <c r="BD30" i="4"/>
  <c r="BA30" i="4"/>
  <c r="AX30" i="4"/>
  <c r="AZ30" i="4"/>
  <c r="U32" i="4"/>
  <c r="AK32" i="4" s="1"/>
  <c r="Z32" i="4"/>
  <c r="AP32" i="4" s="1"/>
  <c r="P32" i="4"/>
  <c r="BB30" i="4"/>
  <c r="AV30" i="4"/>
  <c r="BF30" i="4"/>
  <c r="BC30" i="4"/>
  <c r="BG30" i="4"/>
  <c r="AT30" i="4"/>
  <c r="S32" i="4"/>
  <c r="AI32" i="4" s="1"/>
  <c r="N32" i="4"/>
  <c r="AD32" i="4" s="1"/>
  <c r="X32" i="4"/>
  <c r="AN32" i="4" s="1"/>
  <c r="O32" i="4"/>
  <c r="AE32" i="4" s="1"/>
  <c r="Y32" i="4"/>
  <c r="AO32" i="4" s="1"/>
  <c r="T32" i="4"/>
  <c r="AJ32" i="4" s="1"/>
  <c r="AF32" i="4" l="1"/>
  <c r="BF31" i="4"/>
  <c r="AX31" i="4"/>
  <c r="BD31" i="4"/>
  <c r="BE31" i="4"/>
  <c r="X33" i="4"/>
  <c r="AN33" i="4" s="1"/>
  <c r="S33" i="4"/>
  <c r="AI33" i="4" s="1"/>
  <c r="N33" i="4"/>
  <c r="AD33" i="4" s="1"/>
  <c r="AY31" i="4"/>
  <c r="AS25" i="4"/>
  <c r="BI25" i="4" s="1"/>
  <c r="H35" i="4" s="1"/>
  <c r="AC34" i="4"/>
  <c r="M34" i="4"/>
  <c r="L34" i="4"/>
  <c r="J34" i="4"/>
  <c r="K34" i="4"/>
  <c r="I34" i="4"/>
  <c r="BB31" i="4"/>
  <c r="AZ31" i="4"/>
  <c r="BA31" i="4"/>
  <c r="O33" i="4"/>
  <c r="AE33" i="4" s="1"/>
  <c r="Y33" i="4"/>
  <c r="AO33" i="4" s="1"/>
  <c r="T33" i="4"/>
  <c r="AJ33" i="4" s="1"/>
  <c r="U33" i="4"/>
  <c r="AK33" i="4" s="1"/>
  <c r="P33" i="4"/>
  <c r="Z33" i="4"/>
  <c r="AP33" i="4" s="1"/>
  <c r="AW31" i="4"/>
  <c r="AU31" i="4"/>
  <c r="BG31" i="4"/>
  <c r="AT31" i="4"/>
  <c r="BC31" i="4"/>
  <c r="AV31" i="4"/>
  <c r="V33" i="4"/>
  <c r="AL33" i="4" s="1"/>
  <c r="Q33" i="4"/>
  <c r="AG33" i="4" s="1"/>
  <c r="AA33" i="4"/>
  <c r="AQ33" i="4" s="1"/>
  <c r="W33" i="4"/>
  <c r="AM33" i="4" s="1"/>
  <c r="AB33" i="4"/>
  <c r="AR33" i="4" s="1"/>
  <c r="R33" i="4"/>
  <c r="AH33" i="4" s="1"/>
  <c r="AF33" i="4" l="1"/>
  <c r="AV32" i="4"/>
  <c r="AU32" i="4"/>
  <c r="AZ32" i="4"/>
  <c r="R34" i="4"/>
  <c r="AH34" i="4" s="1"/>
  <c r="AB34" i="4"/>
  <c r="AR34" i="4" s="1"/>
  <c r="W34" i="4"/>
  <c r="AM34" i="4" s="1"/>
  <c r="AY32" i="4"/>
  <c r="Z34" i="4"/>
  <c r="AP34" i="4" s="1"/>
  <c r="P34" i="4"/>
  <c r="U34" i="4"/>
  <c r="AK34" i="4" s="1"/>
  <c r="BE32" i="4"/>
  <c r="AX32" i="4"/>
  <c r="BG32" i="4"/>
  <c r="BB32" i="4"/>
  <c r="T34" i="4"/>
  <c r="AJ34" i="4" s="1"/>
  <c r="O34" i="4"/>
  <c r="AE34" i="4" s="1"/>
  <c r="Y34" i="4"/>
  <c r="AO34" i="4" s="1"/>
  <c r="AS26" i="4"/>
  <c r="BI26" i="4" s="1"/>
  <c r="H36" i="4" s="1"/>
  <c r="AW32" i="4"/>
  <c r="BA32" i="4"/>
  <c r="Q34" i="4"/>
  <c r="AG34" i="4" s="1"/>
  <c r="AA34" i="4"/>
  <c r="AQ34" i="4" s="1"/>
  <c r="V34" i="4"/>
  <c r="AL34" i="4" s="1"/>
  <c r="I35" i="4"/>
  <c r="J35" i="4"/>
  <c r="AC35" i="4"/>
  <c r="M35" i="4"/>
  <c r="L35" i="4"/>
  <c r="K35" i="4"/>
  <c r="BD32" i="4"/>
  <c r="BF32" i="4"/>
  <c r="BC32" i="4"/>
  <c r="AT32" i="4"/>
  <c r="X34" i="4"/>
  <c r="AN34" i="4" s="1"/>
  <c r="N34" i="4"/>
  <c r="AD34" i="4" s="1"/>
  <c r="S34" i="4"/>
  <c r="AI34" i="4" s="1"/>
  <c r="AF34" i="4" l="1"/>
  <c r="Q35" i="4"/>
  <c r="AG35" i="4" s="1"/>
  <c r="AA35" i="4"/>
  <c r="AQ35" i="4" s="1"/>
  <c r="V35" i="4"/>
  <c r="AL35" i="4" s="1"/>
  <c r="AT33" i="4"/>
  <c r="BF33" i="4"/>
  <c r="U35" i="4"/>
  <c r="AK35" i="4" s="1"/>
  <c r="P35" i="4"/>
  <c r="Z35" i="4"/>
  <c r="AP35" i="4" s="1"/>
  <c r="O35" i="4"/>
  <c r="AE35" i="4" s="1"/>
  <c r="Y35" i="4"/>
  <c r="AO35" i="4" s="1"/>
  <c r="T35" i="4"/>
  <c r="AJ35" i="4" s="1"/>
  <c r="BG33" i="4"/>
  <c r="BE33" i="4"/>
  <c r="AU33" i="4"/>
  <c r="S35" i="4"/>
  <c r="AI35" i="4" s="1"/>
  <c r="N35" i="4"/>
  <c r="AD35" i="4" s="1"/>
  <c r="X35" i="4"/>
  <c r="AN35" i="4" s="1"/>
  <c r="AS27" i="4"/>
  <c r="BI27" i="4" s="1"/>
  <c r="H37" i="4" s="1"/>
  <c r="AY33" i="4"/>
  <c r="BA33" i="4"/>
  <c r="BC33" i="4"/>
  <c r="BD33" i="4"/>
  <c r="AB35" i="4"/>
  <c r="AR35" i="4" s="1"/>
  <c r="R35" i="4"/>
  <c r="AH35" i="4" s="1"/>
  <c r="W35" i="4"/>
  <c r="AM35" i="4" s="1"/>
  <c r="K36" i="4"/>
  <c r="J36" i="4"/>
  <c r="AC36" i="4"/>
  <c r="M36" i="4"/>
  <c r="L36" i="4"/>
  <c r="I36" i="4"/>
  <c r="BB33" i="4"/>
  <c r="AX33" i="4"/>
  <c r="AZ33" i="4"/>
  <c r="AV33" i="4"/>
  <c r="AW33" i="4"/>
  <c r="AF35" i="4" l="1"/>
  <c r="AV34" i="4"/>
  <c r="AX34" i="4"/>
  <c r="T36" i="4"/>
  <c r="AJ36" i="4" s="1"/>
  <c r="Y36" i="4"/>
  <c r="AO36" i="4" s="1"/>
  <c r="O36" i="4"/>
  <c r="AE36" i="4" s="1"/>
  <c r="BE34" i="4"/>
  <c r="V36" i="4"/>
  <c r="AL36" i="4" s="1"/>
  <c r="Q36" i="4"/>
  <c r="AG36" i="4" s="1"/>
  <c r="AA36" i="4"/>
  <c r="AQ36" i="4" s="1"/>
  <c r="Z36" i="4"/>
  <c r="AP36" i="4" s="1"/>
  <c r="P36" i="4"/>
  <c r="U36" i="4"/>
  <c r="AK36" i="4" s="1"/>
  <c r="BD34" i="4"/>
  <c r="BA34" i="4"/>
  <c r="AS28" i="4"/>
  <c r="BI28" i="4" s="1"/>
  <c r="H38" i="4" s="1"/>
  <c r="J37" i="4"/>
  <c r="I37" i="4"/>
  <c r="K37" i="4"/>
  <c r="L37" i="4"/>
  <c r="M37" i="4"/>
  <c r="AC37" i="4"/>
  <c r="AZ34" i="4"/>
  <c r="BB34" i="4"/>
  <c r="W36" i="4"/>
  <c r="AM36" i="4" s="1"/>
  <c r="R36" i="4"/>
  <c r="AH36" i="4" s="1"/>
  <c r="AB36" i="4"/>
  <c r="AR36" i="4" s="1"/>
  <c r="AU34" i="4"/>
  <c r="BG34" i="4"/>
  <c r="BF34" i="4"/>
  <c r="BC34" i="4"/>
  <c r="AY34" i="4"/>
  <c r="AW34" i="4"/>
  <c r="S36" i="4"/>
  <c r="AI36" i="4" s="1"/>
  <c r="N36" i="4"/>
  <c r="AD36" i="4" s="1"/>
  <c r="X36" i="4"/>
  <c r="AN36" i="4" s="1"/>
  <c r="AT34" i="4"/>
  <c r="AF36" i="4" l="1"/>
  <c r="AZ35" i="4"/>
  <c r="AS29" i="4"/>
  <c r="BI29" i="4" s="1"/>
  <c r="H39" i="4" s="1"/>
  <c r="BE35" i="4"/>
  <c r="AY35" i="4"/>
  <c r="BF35" i="4"/>
  <c r="AU35" i="4"/>
  <c r="P37" i="4"/>
  <c r="Z37" i="4"/>
  <c r="AP37" i="4" s="1"/>
  <c r="U37" i="4"/>
  <c r="AK37" i="4" s="1"/>
  <c r="AC38" i="4"/>
  <c r="I38" i="4"/>
  <c r="J38" i="4"/>
  <c r="K38" i="4"/>
  <c r="L38" i="4"/>
  <c r="M38" i="4"/>
  <c r="AX35" i="4"/>
  <c r="AT35" i="4"/>
  <c r="BB35" i="4"/>
  <c r="S37" i="4"/>
  <c r="AI37" i="4" s="1"/>
  <c r="N37" i="4"/>
  <c r="AD37" i="4" s="1"/>
  <c r="X37" i="4"/>
  <c r="AN37" i="4" s="1"/>
  <c r="BA35" i="4"/>
  <c r="AW35" i="4"/>
  <c r="BC35" i="4"/>
  <c r="BG35" i="4"/>
  <c r="R37" i="4"/>
  <c r="AH37" i="4" s="1"/>
  <c r="W37" i="4"/>
  <c r="AM37" i="4" s="1"/>
  <c r="AB37" i="4"/>
  <c r="AR37" i="4" s="1"/>
  <c r="O37" i="4"/>
  <c r="AE37" i="4" s="1"/>
  <c r="T37" i="4"/>
  <c r="AJ37" i="4" s="1"/>
  <c r="Y37" i="4"/>
  <c r="AO37" i="4" s="1"/>
  <c r="AV35" i="4"/>
  <c r="AA37" i="4"/>
  <c r="AQ37" i="4" s="1"/>
  <c r="Q37" i="4"/>
  <c r="AG37" i="4" s="1"/>
  <c r="V37" i="4"/>
  <c r="AL37" i="4" s="1"/>
  <c r="BD35" i="4"/>
  <c r="AF37" i="4" l="1"/>
  <c r="AB38" i="4"/>
  <c r="AR38" i="4" s="1"/>
  <c r="W38" i="4"/>
  <c r="AM38" i="4" s="1"/>
  <c r="R38" i="4"/>
  <c r="AH38" i="4" s="1"/>
  <c r="BC36" i="4"/>
  <c r="BA36" i="4"/>
  <c r="V38" i="4"/>
  <c r="AL38" i="4" s="1"/>
  <c r="AA38" i="4"/>
  <c r="AQ38" i="4" s="1"/>
  <c r="Q38" i="4"/>
  <c r="AG38" i="4" s="1"/>
  <c r="AU36" i="4"/>
  <c r="AY36" i="4"/>
  <c r="AS30" i="4"/>
  <c r="BI30" i="4" s="1"/>
  <c r="H40" i="4" s="1"/>
  <c r="K39" i="4"/>
  <c r="AC39" i="4"/>
  <c r="I39" i="4"/>
  <c r="M39" i="4"/>
  <c r="J39" i="4"/>
  <c r="L39" i="4"/>
  <c r="BD36" i="4"/>
  <c r="BB36" i="4"/>
  <c r="AX36" i="4"/>
  <c r="P38" i="4"/>
  <c r="U38" i="4"/>
  <c r="AK38" i="4" s="1"/>
  <c r="Z38" i="4"/>
  <c r="AP38" i="4" s="1"/>
  <c r="AV36" i="4"/>
  <c r="BG36" i="4"/>
  <c r="AW36" i="4"/>
  <c r="T38" i="4"/>
  <c r="AJ38" i="4" s="1"/>
  <c r="O38" i="4"/>
  <c r="AE38" i="4" s="1"/>
  <c r="Y38" i="4"/>
  <c r="AO38" i="4" s="1"/>
  <c r="BF36" i="4"/>
  <c r="BE36" i="4"/>
  <c r="AZ36" i="4"/>
  <c r="AT36" i="4"/>
  <c r="N38" i="4"/>
  <c r="AD38" i="4" s="1"/>
  <c r="S38" i="4"/>
  <c r="AI38" i="4" s="1"/>
  <c r="X38" i="4"/>
  <c r="AN38" i="4" s="1"/>
  <c r="AF38" i="4" l="1"/>
  <c r="AW37" i="4"/>
  <c r="AV37" i="4"/>
  <c r="Y39" i="4"/>
  <c r="AO39" i="4" s="1"/>
  <c r="T39" i="4"/>
  <c r="AJ39" i="4" s="1"/>
  <c r="O39" i="4"/>
  <c r="AE39" i="4" s="1"/>
  <c r="P39" i="4"/>
  <c r="U39" i="4"/>
  <c r="AK39" i="4" s="1"/>
  <c r="Z39" i="4"/>
  <c r="AP39" i="4" s="1"/>
  <c r="BC37" i="4"/>
  <c r="AT37" i="4"/>
  <c r="BE37" i="4"/>
  <c r="AX37" i="4"/>
  <c r="BD37" i="4"/>
  <c r="R39" i="4"/>
  <c r="AH39" i="4" s="1"/>
  <c r="AB39" i="4"/>
  <c r="AR39" i="4" s="1"/>
  <c r="W39" i="4"/>
  <c r="AM39" i="4" s="1"/>
  <c r="AS31" i="4"/>
  <c r="BI31" i="4" s="1"/>
  <c r="H41" i="4" s="1"/>
  <c r="AU37" i="4"/>
  <c r="N39" i="4"/>
  <c r="AD39" i="4" s="1"/>
  <c r="X39" i="4"/>
  <c r="AN39" i="4" s="1"/>
  <c r="S39" i="4"/>
  <c r="AI39" i="4" s="1"/>
  <c r="M40" i="4"/>
  <c r="AC40" i="4"/>
  <c r="K40" i="4"/>
  <c r="J40" i="4"/>
  <c r="L40" i="4"/>
  <c r="I40" i="4"/>
  <c r="BA37" i="4"/>
  <c r="AZ37" i="4"/>
  <c r="BF37" i="4"/>
  <c r="BB37" i="4"/>
  <c r="Q39" i="4"/>
  <c r="AG39" i="4" s="1"/>
  <c r="V39" i="4"/>
  <c r="AL39" i="4" s="1"/>
  <c r="AA39" i="4"/>
  <c r="AQ39" i="4" s="1"/>
  <c r="AY37" i="4"/>
  <c r="BG37" i="4"/>
  <c r="AF39" i="4" l="1"/>
  <c r="AY38" i="4"/>
  <c r="BB38" i="4"/>
  <c r="AZ38" i="4"/>
  <c r="S40" i="4"/>
  <c r="AI40" i="4" s="1"/>
  <c r="N40" i="4"/>
  <c r="AD40" i="4" s="1"/>
  <c r="X40" i="4"/>
  <c r="AN40" i="4" s="1"/>
  <c r="AC41" i="4"/>
  <c r="J41" i="4"/>
  <c r="I41" i="4"/>
  <c r="L41" i="4"/>
  <c r="K41" i="4"/>
  <c r="M41" i="4"/>
  <c r="BD38" i="4"/>
  <c r="BE38" i="4"/>
  <c r="BC38" i="4"/>
  <c r="AV38" i="4"/>
  <c r="BG38" i="4"/>
  <c r="AB40" i="4"/>
  <c r="AR40" i="4" s="1"/>
  <c r="W40" i="4"/>
  <c r="AM40" i="4" s="1"/>
  <c r="R40" i="4"/>
  <c r="AH40" i="4" s="1"/>
  <c r="AA40" i="4"/>
  <c r="AQ40" i="4" s="1"/>
  <c r="V40" i="4"/>
  <c r="AL40" i="4" s="1"/>
  <c r="Q40" i="4"/>
  <c r="AG40" i="4" s="1"/>
  <c r="AU38" i="4"/>
  <c r="BF38" i="4"/>
  <c r="BA38" i="4"/>
  <c r="Y40" i="4"/>
  <c r="AO40" i="4" s="1"/>
  <c r="O40" i="4"/>
  <c r="AE40" i="4" s="1"/>
  <c r="T40" i="4"/>
  <c r="AJ40" i="4" s="1"/>
  <c r="AX38" i="4"/>
  <c r="AT38" i="4"/>
  <c r="AW38" i="4"/>
  <c r="U40" i="4"/>
  <c r="AK40" i="4" s="1"/>
  <c r="Z40" i="4"/>
  <c r="AP40" i="4" s="1"/>
  <c r="P40" i="4"/>
  <c r="AS32" i="4"/>
  <c r="BI32" i="4" s="1"/>
  <c r="H42" i="4" s="1"/>
  <c r="AF40" i="4" l="1"/>
  <c r="BA39" i="4"/>
  <c r="BG39" i="4"/>
  <c r="BC39" i="4"/>
  <c r="V41" i="4"/>
  <c r="AL41" i="4" s="1"/>
  <c r="Q41" i="4"/>
  <c r="AG41" i="4" s="1"/>
  <c r="AA41" i="4"/>
  <c r="AQ41" i="4" s="1"/>
  <c r="AT39" i="4"/>
  <c r="X41" i="4"/>
  <c r="AN41" i="4" s="1"/>
  <c r="N41" i="4"/>
  <c r="AD41" i="4" s="1"/>
  <c r="S41" i="4"/>
  <c r="AI41" i="4" s="1"/>
  <c r="BB39" i="4"/>
  <c r="BF39" i="4"/>
  <c r="BE39" i="4"/>
  <c r="AS33" i="4"/>
  <c r="BI33" i="4" s="1"/>
  <c r="H43" i="4" s="1"/>
  <c r="AV39" i="4"/>
  <c r="W41" i="4"/>
  <c r="AM41" i="4" s="1"/>
  <c r="R41" i="4"/>
  <c r="AH41" i="4" s="1"/>
  <c r="AB41" i="4"/>
  <c r="AR41" i="4" s="1"/>
  <c r="Y41" i="4"/>
  <c r="AO41" i="4" s="1"/>
  <c r="T41" i="4"/>
  <c r="AJ41" i="4" s="1"/>
  <c r="O41" i="4"/>
  <c r="AE41" i="4" s="1"/>
  <c r="M42" i="4"/>
  <c r="I42" i="4"/>
  <c r="K42" i="4"/>
  <c r="L42" i="4"/>
  <c r="AC42" i="4"/>
  <c r="J42" i="4"/>
  <c r="AW39" i="4"/>
  <c r="AX39" i="4"/>
  <c r="P41" i="4"/>
  <c r="AF41" i="4" s="1"/>
  <c r="Z41" i="4"/>
  <c r="AP41" i="4" s="1"/>
  <c r="U41" i="4"/>
  <c r="AK41" i="4" s="1"/>
  <c r="AZ39" i="4"/>
  <c r="AY39" i="4"/>
  <c r="AU39" i="4"/>
  <c r="BD39" i="4"/>
  <c r="AU40" i="4" l="1"/>
  <c r="U42" i="4"/>
  <c r="AK42" i="4" s="1"/>
  <c r="P42" i="4"/>
  <c r="AF42" i="4" s="1"/>
  <c r="Z42" i="4"/>
  <c r="AP42" i="4" s="1"/>
  <c r="K43" i="4"/>
  <c r="AC43" i="4"/>
  <c r="L43" i="4"/>
  <c r="M43" i="4"/>
  <c r="J43" i="4"/>
  <c r="I43" i="4"/>
  <c r="AX40" i="4"/>
  <c r="O42" i="4"/>
  <c r="AE42" i="4" s="1"/>
  <c r="T42" i="4"/>
  <c r="AJ42" i="4" s="1"/>
  <c r="Y42" i="4"/>
  <c r="AO42" i="4" s="1"/>
  <c r="S42" i="4"/>
  <c r="AI42" i="4" s="1"/>
  <c r="N42" i="4"/>
  <c r="AD42" i="4" s="1"/>
  <c r="X42" i="4"/>
  <c r="AN42" i="4" s="1"/>
  <c r="AV40" i="4"/>
  <c r="BE40" i="4"/>
  <c r="BB40" i="4"/>
  <c r="BG40" i="4"/>
  <c r="BD40" i="4"/>
  <c r="AT40" i="4"/>
  <c r="AZ40" i="4"/>
  <c r="AY40" i="4"/>
  <c r="W42" i="4"/>
  <c r="AM42" i="4" s="1"/>
  <c r="R42" i="4"/>
  <c r="AH42" i="4" s="1"/>
  <c r="AB42" i="4"/>
  <c r="AR42" i="4" s="1"/>
  <c r="AW40" i="4"/>
  <c r="Q42" i="4"/>
  <c r="AG42" i="4" s="1"/>
  <c r="AA42" i="4"/>
  <c r="AQ42" i="4" s="1"/>
  <c r="V42" i="4"/>
  <c r="AL42" i="4" s="1"/>
  <c r="AS34" i="4"/>
  <c r="BI34" i="4" s="1"/>
  <c r="H44" i="4" s="1"/>
  <c r="BF40" i="4"/>
  <c r="BC40" i="4"/>
  <c r="BA40" i="4"/>
  <c r="BC41" i="4" l="1"/>
  <c r="BD41" i="4"/>
  <c r="AV41" i="4"/>
  <c r="M44" i="4"/>
  <c r="AC44" i="4"/>
  <c r="J44" i="4"/>
  <c r="K44" i="4"/>
  <c r="I44" i="4"/>
  <c r="L44" i="4"/>
  <c r="AW41" i="4"/>
  <c r="V43" i="4"/>
  <c r="AL43" i="4" s="1"/>
  <c r="AA43" i="4"/>
  <c r="AQ43" i="4" s="1"/>
  <c r="Q43" i="4"/>
  <c r="AG43" i="4" s="1"/>
  <c r="AS35" i="4"/>
  <c r="BI35" i="4" s="1"/>
  <c r="H45" i="4" s="1"/>
  <c r="BF41" i="4"/>
  <c r="AY41" i="4"/>
  <c r="BG41" i="4"/>
  <c r="N43" i="4"/>
  <c r="AD43" i="4" s="1"/>
  <c r="X43" i="4"/>
  <c r="AN43" i="4" s="1"/>
  <c r="S43" i="4"/>
  <c r="AI43" i="4" s="1"/>
  <c r="BA41" i="4"/>
  <c r="AT41" i="4"/>
  <c r="BE41" i="4"/>
  <c r="T43" i="4"/>
  <c r="AJ43" i="4" s="1"/>
  <c r="Y43" i="4"/>
  <c r="AO43" i="4" s="1"/>
  <c r="O43" i="4"/>
  <c r="AE43" i="4" s="1"/>
  <c r="Z43" i="4"/>
  <c r="AP43" i="4" s="1"/>
  <c r="U43" i="4"/>
  <c r="AK43" i="4" s="1"/>
  <c r="P43" i="4"/>
  <c r="AF43" i="4" s="1"/>
  <c r="AU41" i="4"/>
  <c r="AZ41" i="4"/>
  <c r="BB41" i="4"/>
  <c r="AX41" i="4"/>
  <c r="W43" i="4"/>
  <c r="AM43" i="4" s="1"/>
  <c r="AB43" i="4"/>
  <c r="AR43" i="4" s="1"/>
  <c r="R43" i="4"/>
  <c r="AH43" i="4" s="1"/>
  <c r="BF42" i="4" l="1"/>
  <c r="Y44" i="4"/>
  <c r="AO44" i="4" s="1"/>
  <c r="T44" i="4"/>
  <c r="AJ44" i="4" s="1"/>
  <c r="O44" i="4"/>
  <c r="AE44" i="4" s="1"/>
  <c r="AX42" i="4"/>
  <c r="AZ42" i="4"/>
  <c r="AT42" i="4"/>
  <c r="V44" i="4"/>
  <c r="AL44" i="4" s="1"/>
  <c r="Q44" i="4"/>
  <c r="AG44" i="4" s="1"/>
  <c r="AA44" i="4"/>
  <c r="AQ44" i="4" s="1"/>
  <c r="BD42" i="4"/>
  <c r="W44" i="4"/>
  <c r="AM44" i="4" s="1"/>
  <c r="R44" i="4"/>
  <c r="AH44" i="4" s="1"/>
  <c r="AB44" i="4"/>
  <c r="AR44" i="4" s="1"/>
  <c r="AY42" i="4"/>
  <c r="AS36" i="4"/>
  <c r="BI36" i="4" s="1"/>
  <c r="H46" i="4" s="1"/>
  <c r="X44" i="4"/>
  <c r="AN44" i="4" s="1"/>
  <c r="N44" i="4"/>
  <c r="AD44" i="4" s="1"/>
  <c r="S44" i="4"/>
  <c r="AI44" i="4" s="1"/>
  <c r="BB42" i="4"/>
  <c r="AU42" i="4"/>
  <c r="BE42" i="4"/>
  <c r="BA42" i="4"/>
  <c r="AC45" i="4"/>
  <c r="J45" i="4"/>
  <c r="K45" i="4"/>
  <c r="L45" i="4"/>
  <c r="M45" i="4"/>
  <c r="I45" i="4"/>
  <c r="AW42" i="4"/>
  <c r="P44" i="4"/>
  <c r="AF44" i="4" s="1"/>
  <c r="Z44" i="4"/>
  <c r="AP44" i="4" s="1"/>
  <c r="U44" i="4"/>
  <c r="AK44" i="4" s="1"/>
  <c r="AV42" i="4"/>
  <c r="BC42" i="4"/>
  <c r="BG42" i="4"/>
  <c r="BG43" i="4" l="1"/>
  <c r="U45" i="4"/>
  <c r="AK45" i="4" s="1"/>
  <c r="Z45" i="4"/>
  <c r="AP45" i="4" s="1"/>
  <c r="P45" i="4"/>
  <c r="AF45" i="4" s="1"/>
  <c r="AY43" i="4"/>
  <c r="AZ43" i="4"/>
  <c r="S45" i="4"/>
  <c r="AI45" i="4" s="1"/>
  <c r="X45" i="4"/>
  <c r="AN45" i="4" s="1"/>
  <c r="N45" i="4"/>
  <c r="AD45" i="4" s="1"/>
  <c r="T45" i="4"/>
  <c r="AJ45" i="4" s="1"/>
  <c r="O45" i="4"/>
  <c r="AE45" i="4" s="1"/>
  <c r="Y45" i="4"/>
  <c r="AO45" i="4" s="1"/>
  <c r="BE43" i="4"/>
  <c r="BB43" i="4"/>
  <c r="BD43" i="4"/>
  <c r="AV43" i="4"/>
  <c r="AT43" i="4"/>
  <c r="AX43" i="4"/>
  <c r="R45" i="4"/>
  <c r="AH45" i="4" s="1"/>
  <c r="W45" i="4"/>
  <c r="AM45" i="4" s="1"/>
  <c r="AB45" i="4"/>
  <c r="AR45" i="4" s="1"/>
  <c r="AS37" i="4"/>
  <c r="BI37" i="4" s="1"/>
  <c r="H47" i="4" s="1"/>
  <c r="AW43" i="4"/>
  <c r="AA45" i="4"/>
  <c r="AQ45" i="4" s="1"/>
  <c r="Q45" i="4"/>
  <c r="AG45" i="4" s="1"/>
  <c r="V45" i="4"/>
  <c r="AL45" i="4" s="1"/>
  <c r="BA43" i="4"/>
  <c r="AU43" i="4"/>
  <c r="AC46" i="4"/>
  <c r="L46" i="4"/>
  <c r="M46" i="4"/>
  <c r="I46" i="4"/>
  <c r="J46" i="4"/>
  <c r="K46" i="4"/>
  <c r="BF43" i="4"/>
  <c r="BC43" i="4"/>
  <c r="BF44" i="4" l="1"/>
  <c r="N46" i="4"/>
  <c r="AD46" i="4" s="1"/>
  <c r="S46" i="4"/>
  <c r="AI46" i="4" s="1"/>
  <c r="X46" i="4"/>
  <c r="AN46" i="4" s="1"/>
  <c r="AT44" i="4"/>
  <c r="BE44" i="4"/>
  <c r="W46" i="4"/>
  <c r="AM46" i="4" s="1"/>
  <c r="R46" i="4"/>
  <c r="AH46" i="4" s="1"/>
  <c r="AB46" i="4"/>
  <c r="AR46" i="4" s="1"/>
  <c r="AS38" i="4"/>
  <c r="BI38" i="4" s="1"/>
  <c r="H48" i="4" s="1"/>
  <c r="M47" i="4"/>
  <c r="AC47" i="4"/>
  <c r="J47" i="4"/>
  <c r="L47" i="4"/>
  <c r="I47" i="4"/>
  <c r="K47" i="4"/>
  <c r="BB44" i="4"/>
  <c r="AY44" i="4"/>
  <c r="Z46" i="4"/>
  <c r="AP46" i="4" s="1"/>
  <c r="P46" i="4"/>
  <c r="AF46" i="4" s="1"/>
  <c r="U46" i="4"/>
  <c r="AK46" i="4" s="1"/>
  <c r="V46" i="4"/>
  <c r="AL46" i="4" s="1"/>
  <c r="Q46" i="4"/>
  <c r="AG46" i="4" s="1"/>
  <c r="AA46" i="4"/>
  <c r="AQ46" i="4" s="1"/>
  <c r="BA44" i="4"/>
  <c r="AX44" i="4"/>
  <c r="AV44" i="4"/>
  <c r="T46" i="4"/>
  <c r="AJ46" i="4" s="1"/>
  <c r="O46" i="4"/>
  <c r="AE46" i="4" s="1"/>
  <c r="Y46" i="4"/>
  <c r="AO46" i="4" s="1"/>
  <c r="AW44" i="4"/>
  <c r="BG44" i="4"/>
  <c r="BC44" i="4"/>
  <c r="AU44" i="4"/>
  <c r="BD44" i="4"/>
  <c r="AZ44" i="4"/>
  <c r="BD45" i="4" l="1"/>
  <c r="AW45" i="4"/>
  <c r="O47" i="4"/>
  <c r="AE47" i="4" s="1"/>
  <c r="Y47" i="4"/>
  <c r="AO47" i="4" s="1"/>
  <c r="T47" i="4"/>
  <c r="AJ47" i="4" s="1"/>
  <c r="BE45" i="4"/>
  <c r="AV45" i="4"/>
  <c r="BA45" i="4"/>
  <c r="P47" i="4"/>
  <c r="AF47" i="4" s="1"/>
  <c r="Z47" i="4"/>
  <c r="AP47" i="4" s="1"/>
  <c r="U47" i="4"/>
  <c r="AK47" i="4" s="1"/>
  <c r="AZ45" i="4"/>
  <c r="N47" i="4"/>
  <c r="AD47" i="4" s="1"/>
  <c r="X47" i="4"/>
  <c r="AN47" i="4" s="1"/>
  <c r="S47" i="4"/>
  <c r="AI47" i="4" s="1"/>
  <c r="AT45" i="4"/>
  <c r="AU45" i="4"/>
  <c r="BG45" i="4"/>
  <c r="AY45" i="4"/>
  <c r="R47" i="4"/>
  <c r="AH47" i="4" s="1"/>
  <c r="AB47" i="4"/>
  <c r="AR47" i="4" s="1"/>
  <c r="W47" i="4"/>
  <c r="AM47" i="4" s="1"/>
  <c r="AX45" i="4"/>
  <c r="BB45" i="4"/>
  <c r="AA47" i="4"/>
  <c r="AQ47" i="4" s="1"/>
  <c r="Q47" i="4"/>
  <c r="AG47" i="4" s="1"/>
  <c r="V47" i="4"/>
  <c r="AL47" i="4" s="1"/>
  <c r="AS39" i="4"/>
  <c r="BI39" i="4" s="1"/>
  <c r="H49" i="4" s="1"/>
  <c r="BF45" i="4"/>
  <c r="BC45" i="4"/>
  <c r="AC48" i="4"/>
  <c r="L48" i="4"/>
  <c r="J48" i="4"/>
  <c r="M48" i="4"/>
  <c r="K48" i="4"/>
  <c r="I48" i="4"/>
  <c r="BC46" i="4" l="1"/>
  <c r="AS40" i="4"/>
  <c r="BI40" i="4" s="1"/>
  <c r="H50" i="4" s="1"/>
  <c r="BA46" i="4"/>
  <c r="O48" i="4"/>
  <c r="AE48" i="4" s="1"/>
  <c r="Y48" i="4"/>
  <c r="AO48" i="4" s="1"/>
  <c r="T48" i="4"/>
  <c r="AJ48" i="4" s="1"/>
  <c r="K49" i="4"/>
  <c r="L49" i="4"/>
  <c r="AC49" i="4"/>
  <c r="M49" i="4"/>
  <c r="I49" i="4"/>
  <c r="J49" i="4"/>
  <c r="BB46" i="4"/>
  <c r="AW46" i="4"/>
  <c r="X48" i="4"/>
  <c r="AN48" i="4" s="1"/>
  <c r="S48" i="4"/>
  <c r="AI48" i="4" s="1"/>
  <c r="N48" i="4"/>
  <c r="AD48" i="4" s="1"/>
  <c r="AT46" i="4"/>
  <c r="Q48" i="4"/>
  <c r="AG48" i="4" s="1"/>
  <c r="V48" i="4"/>
  <c r="AL48" i="4" s="1"/>
  <c r="AA48" i="4"/>
  <c r="AQ48" i="4" s="1"/>
  <c r="BF46" i="4"/>
  <c r="BG46" i="4"/>
  <c r="AV46" i="4"/>
  <c r="Z48" i="4"/>
  <c r="AP48" i="4" s="1"/>
  <c r="U48" i="4"/>
  <c r="AK48" i="4" s="1"/>
  <c r="P48" i="4"/>
  <c r="AF48" i="4" s="1"/>
  <c r="AX46" i="4"/>
  <c r="AZ46" i="4"/>
  <c r="BD46" i="4"/>
  <c r="R48" i="4"/>
  <c r="AH48" i="4" s="1"/>
  <c r="AB48" i="4"/>
  <c r="AR48" i="4" s="1"/>
  <c r="W48" i="4"/>
  <c r="AM48" i="4" s="1"/>
  <c r="AY46" i="4"/>
  <c r="AU46" i="4"/>
  <c r="BE46" i="4"/>
  <c r="BF47" i="4" l="1"/>
  <c r="BB47" i="4"/>
  <c r="W49" i="4"/>
  <c r="AM49" i="4" s="1"/>
  <c r="R49" i="4"/>
  <c r="AH49" i="4" s="1"/>
  <c r="AB49" i="4"/>
  <c r="AR49" i="4" s="1"/>
  <c r="AZ47" i="4"/>
  <c r="AT47" i="4"/>
  <c r="AS41" i="4"/>
  <c r="BI41" i="4" s="1"/>
  <c r="H51" i="4" s="1"/>
  <c r="BE47" i="4"/>
  <c r="BG47" i="4"/>
  <c r="O49" i="4"/>
  <c r="AE49" i="4" s="1"/>
  <c r="T49" i="4"/>
  <c r="AJ49" i="4" s="1"/>
  <c r="Y49" i="4"/>
  <c r="AO49" i="4" s="1"/>
  <c r="M50" i="4"/>
  <c r="I50" i="4"/>
  <c r="J50" i="4"/>
  <c r="K50" i="4"/>
  <c r="L50" i="4"/>
  <c r="AC50" i="4"/>
  <c r="AW47" i="4"/>
  <c r="V49" i="4"/>
  <c r="AL49" i="4" s="1"/>
  <c r="Q49" i="4"/>
  <c r="AG49" i="4" s="1"/>
  <c r="AA49" i="4"/>
  <c r="AQ49" i="4" s="1"/>
  <c r="BD47" i="4"/>
  <c r="AX47" i="4"/>
  <c r="S49" i="4"/>
  <c r="AI49" i="4" s="1"/>
  <c r="N49" i="4"/>
  <c r="AD49" i="4" s="1"/>
  <c r="X49" i="4"/>
  <c r="AN49" i="4" s="1"/>
  <c r="P49" i="4"/>
  <c r="AF49" i="4" s="1"/>
  <c r="U49" i="4"/>
  <c r="AK49" i="4" s="1"/>
  <c r="Z49" i="4"/>
  <c r="AP49" i="4" s="1"/>
  <c r="BA47" i="4"/>
  <c r="BC47" i="4"/>
  <c r="AY47" i="4"/>
  <c r="AU47" i="4"/>
  <c r="AV47" i="4"/>
  <c r="AU48" i="4" l="1"/>
  <c r="W50" i="4"/>
  <c r="AM50" i="4" s="1"/>
  <c r="AB50" i="4"/>
  <c r="AR50" i="4" s="1"/>
  <c r="R50" i="4"/>
  <c r="AH50" i="4" s="1"/>
  <c r="AS42" i="4"/>
  <c r="BI42" i="4" s="1"/>
  <c r="H52" i="4" s="1"/>
  <c r="AZ48" i="4"/>
  <c r="AW48" i="4"/>
  <c r="P50" i="4"/>
  <c r="AF50" i="4" s="1"/>
  <c r="U50" i="4"/>
  <c r="AK50" i="4" s="1"/>
  <c r="Z50" i="4"/>
  <c r="AP50" i="4" s="1"/>
  <c r="AC51" i="4"/>
  <c r="J51" i="4"/>
  <c r="I51" i="4"/>
  <c r="K51" i="4"/>
  <c r="L51" i="4"/>
  <c r="M51" i="4"/>
  <c r="BB48" i="4"/>
  <c r="AV48" i="4"/>
  <c r="BA48" i="4"/>
  <c r="T50" i="4"/>
  <c r="AJ50" i="4" s="1"/>
  <c r="Y50" i="4"/>
  <c r="AO50" i="4" s="1"/>
  <c r="O50" i="4"/>
  <c r="AE50" i="4" s="1"/>
  <c r="AT48" i="4"/>
  <c r="AY48" i="4"/>
  <c r="AX48" i="4"/>
  <c r="BE48" i="4"/>
  <c r="S50" i="4"/>
  <c r="AI50" i="4" s="1"/>
  <c r="X50" i="4"/>
  <c r="AN50" i="4" s="1"/>
  <c r="N50" i="4"/>
  <c r="AD50" i="4" s="1"/>
  <c r="BF48" i="4"/>
  <c r="BC48" i="4"/>
  <c r="BD48" i="4"/>
  <c r="AA50" i="4"/>
  <c r="AQ50" i="4" s="1"/>
  <c r="Q50" i="4"/>
  <c r="AG50" i="4" s="1"/>
  <c r="V50" i="4"/>
  <c r="AL50" i="4" s="1"/>
  <c r="BG48" i="4"/>
  <c r="BE49" i="4" l="1"/>
  <c r="X51" i="4"/>
  <c r="AN51" i="4" s="1"/>
  <c r="S51" i="4"/>
  <c r="AI51" i="4" s="1"/>
  <c r="N51" i="4"/>
  <c r="AD51" i="4" s="1"/>
  <c r="AZ49" i="4"/>
  <c r="BC49" i="4"/>
  <c r="AV49" i="4"/>
  <c r="R51" i="4"/>
  <c r="AH51" i="4" s="1"/>
  <c r="W51" i="4"/>
  <c r="AM51" i="4" s="1"/>
  <c r="AB51" i="4"/>
  <c r="AR51" i="4" s="1"/>
  <c r="T51" i="4"/>
  <c r="AJ51" i="4" s="1"/>
  <c r="Y51" i="4"/>
  <c r="AO51" i="4" s="1"/>
  <c r="O51" i="4"/>
  <c r="AE51" i="4" s="1"/>
  <c r="BG49" i="4"/>
  <c r="AT49" i="4"/>
  <c r="V51" i="4"/>
  <c r="AL51" i="4" s="1"/>
  <c r="AA51" i="4"/>
  <c r="AQ51" i="4" s="1"/>
  <c r="Q51" i="4"/>
  <c r="AG51" i="4" s="1"/>
  <c r="AX49" i="4"/>
  <c r="AW49" i="4"/>
  <c r="AS43" i="4"/>
  <c r="BI43" i="4" s="1"/>
  <c r="H53" i="4" s="1"/>
  <c r="BD49" i="4"/>
  <c r="BF49" i="4"/>
  <c r="BA49" i="4"/>
  <c r="BB49" i="4"/>
  <c r="Z51" i="4"/>
  <c r="AP51" i="4" s="1"/>
  <c r="U51" i="4"/>
  <c r="AK51" i="4" s="1"/>
  <c r="P51" i="4"/>
  <c r="AF51" i="4" s="1"/>
  <c r="AC52" i="4"/>
  <c r="J52" i="4"/>
  <c r="L52" i="4"/>
  <c r="I52" i="4"/>
  <c r="K52" i="4"/>
  <c r="M52" i="4"/>
  <c r="AU49" i="4"/>
  <c r="AY49" i="4"/>
  <c r="AC53" i="4" l="1"/>
  <c r="L53" i="4"/>
  <c r="K53" i="4"/>
  <c r="I53" i="4"/>
  <c r="J53" i="4"/>
  <c r="M53" i="4"/>
  <c r="BC50" i="4"/>
  <c r="Q52" i="4"/>
  <c r="AG52" i="4" s="1"/>
  <c r="AA52" i="4"/>
  <c r="AQ52" i="4" s="1"/>
  <c r="V52" i="4"/>
  <c r="AL52" i="4" s="1"/>
  <c r="BA50" i="4"/>
  <c r="BD50" i="4"/>
  <c r="AW50" i="4"/>
  <c r="X52" i="4"/>
  <c r="AN52" i="4" s="1"/>
  <c r="S52" i="4"/>
  <c r="AI52" i="4" s="1"/>
  <c r="N52" i="4"/>
  <c r="AD52" i="4" s="1"/>
  <c r="BG50" i="4"/>
  <c r="AZ50" i="4"/>
  <c r="AU50" i="4"/>
  <c r="AY50" i="4"/>
  <c r="R52" i="4"/>
  <c r="AH52" i="4" s="1"/>
  <c r="AB52" i="4"/>
  <c r="AR52" i="4" s="1"/>
  <c r="W52" i="4"/>
  <c r="AM52" i="4" s="1"/>
  <c r="T52" i="4"/>
  <c r="AJ52" i="4" s="1"/>
  <c r="O52" i="4"/>
  <c r="AE52" i="4" s="1"/>
  <c r="Y52" i="4"/>
  <c r="AO52" i="4" s="1"/>
  <c r="AV50" i="4"/>
  <c r="P52" i="4"/>
  <c r="AF52" i="4" s="1"/>
  <c r="Z52" i="4"/>
  <c r="AP52" i="4" s="1"/>
  <c r="U52" i="4"/>
  <c r="AK52" i="4" s="1"/>
  <c r="BB50" i="4"/>
  <c r="BF50" i="4"/>
  <c r="AS44" i="4"/>
  <c r="BI44" i="4" s="1"/>
  <c r="H54" i="4" s="1"/>
  <c r="AX50" i="4"/>
  <c r="BE50" i="4"/>
  <c r="AT50" i="4"/>
  <c r="AW51" i="4" l="1"/>
  <c r="O53" i="4"/>
  <c r="AE53" i="4" s="1"/>
  <c r="Y53" i="4"/>
  <c r="AO53" i="4" s="1"/>
  <c r="T53" i="4"/>
  <c r="AJ53" i="4" s="1"/>
  <c r="AC54" i="4"/>
  <c r="K54" i="4"/>
  <c r="I54" i="4"/>
  <c r="L54" i="4"/>
  <c r="J54" i="4"/>
  <c r="M54" i="4"/>
  <c r="AV51" i="4"/>
  <c r="AY51" i="4"/>
  <c r="AZ51" i="4"/>
  <c r="BC51" i="4"/>
  <c r="S53" i="4"/>
  <c r="AI53" i="4" s="1"/>
  <c r="N53" i="4"/>
  <c r="AD53" i="4" s="1"/>
  <c r="X53" i="4"/>
  <c r="AN53" i="4" s="1"/>
  <c r="AT51" i="4"/>
  <c r="BF51" i="4"/>
  <c r="AS45" i="4"/>
  <c r="BI45" i="4" s="1"/>
  <c r="H55" i="4" s="1"/>
  <c r="AX51" i="4"/>
  <c r="BD51" i="4"/>
  <c r="P53" i="4"/>
  <c r="AF53" i="4" s="1"/>
  <c r="U53" i="4"/>
  <c r="AK53" i="4" s="1"/>
  <c r="Z53" i="4"/>
  <c r="AP53" i="4" s="1"/>
  <c r="AU51" i="4"/>
  <c r="BG51" i="4"/>
  <c r="AB53" i="4"/>
  <c r="AR53" i="4" s="1"/>
  <c r="W53" i="4"/>
  <c r="AM53" i="4" s="1"/>
  <c r="R53" i="4"/>
  <c r="AH53" i="4" s="1"/>
  <c r="AA53" i="4"/>
  <c r="AQ53" i="4" s="1"/>
  <c r="V53" i="4"/>
  <c r="AL53" i="4" s="1"/>
  <c r="Q53" i="4"/>
  <c r="AG53" i="4" s="1"/>
  <c r="BE51" i="4"/>
  <c r="BB51" i="4"/>
  <c r="BA51" i="4"/>
  <c r="BB52" i="4" l="1"/>
  <c r="AU52" i="4"/>
  <c r="AZ52" i="4"/>
  <c r="Q54" i="4"/>
  <c r="AG54" i="4" s="1"/>
  <c r="V54" i="4"/>
  <c r="AL54" i="4" s="1"/>
  <c r="AA54" i="4"/>
  <c r="AQ54" i="4" s="1"/>
  <c r="BD52" i="4"/>
  <c r="AS46" i="4"/>
  <c r="BI46" i="4" s="1"/>
  <c r="H56" i="4" s="1"/>
  <c r="AT52" i="4"/>
  <c r="N54" i="4"/>
  <c r="AD54" i="4" s="1"/>
  <c r="X54" i="4"/>
  <c r="AN54" i="4" s="1"/>
  <c r="S54" i="4"/>
  <c r="AI54" i="4" s="1"/>
  <c r="BG52" i="4"/>
  <c r="BC52" i="4"/>
  <c r="R54" i="4"/>
  <c r="AH54" i="4" s="1"/>
  <c r="W54" i="4"/>
  <c r="AM54" i="4" s="1"/>
  <c r="AB54" i="4"/>
  <c r="AR54" i="4" s="1"/>
  <c r="P54" i="4"/>
  <c r="AF54" i="4" s="1"/>
  <c r="U54" i="4"/>
  <c r="AK54" i="4" s="1"/>
  <c r="Z54" i="4"/>
  <c r="AP54" i="4" s="1"/>
  <c r="BE52" i="4"/>
  <c r="M55" i="4"/>
  <c r="I55" i="4"/>
  <c r="J55" i="4"/>
  <c r="AC55" i="4"/>
  <c r="L55" i="4"/>
  <c r="K55" i="4"/>
  <c r="AY52" i="4"/>
  <c r="AX52" i="4"/>
  <c r="BF52" i="4"/>
  <c r="O54" i="4"/>
  <c r="AE54" i="4" s="1"/>
  <c r="T54" i="4"/>
  <c r="AJ54" i="4" s="1"/>
  <c r="Y54" i="4"/>
  <c r="AO54" i="4" s="1"/>
  <c r="AW52" i="4"/>
  <c r="BA52" i="4"/>
  <c r="AV52" i="4"/>
  <c r="BA53" i="4" l="1"/>
  <c r="T55" i="4"/>
  <c r="AJ55" i="4" s="1"/>
  <c r="O55" i="4"/>
  <c r="AE55" i="4" s="1"/>
  <c r="Y55" i="4"/>
  <c r="AO55" i="4" s="1"/>
  <c r="AX53" i="4"/>
  <c r="U55" i="4"/>
  <c r="AK55" i="4" s="1"/>
  <c r="P55" i="4"/>
  <c r="AF55" i="4" s="1"/>
  <c r="Z55" i="4"/>
  <c r="AP55" i="4" s="1"/>
  <c r="X55" i="4"/>
  <c r="AN55" i="4" s="1"/>
  <c r="N55" i="4"/>
  <c r="AD55" i="4" s="1"/>
  <c r="S55" i="4"/>
  <c r="AI55" i="4" s="1"/>
  <c r="BG53" i="4"/>
  <c r="L56" i="4"/>
  <c r="M56" i="4"/>
  <c r="AC56" i="4"/>
  <c r="K56" i="4"/>
  <c r="J56" i="4"/>
  <c r="I56" i="4"/>
  <c r="AU53" i="4"/>
  <c r="R55" i="4"/>
  <c r="AH55" i="4" s="1"/>
  <c r="W55" i="4"/>
  <c r="AM55" i="4" s="1"/>
  <c r="AB55" i="4"/>
  <c r="AR55" i="4" s="1"/>
  <c r="AT53" i="4"/>
  <c r="AV53" i="4"/>
  <c r="AW53" i="4"/>
  <c r="V55" i="4"/>
  <c r="AL55" i="4" s="1"/>
  <c r="Q55" i="4"/>
  <c r="AG55" i="4" s="1"/>
  <c r="AA55" i="4"/>
  <c r="AQ55" i="4" s="1"/>
  <c r="BD53" i="4"/>
  <c r="BF53" i="4"/>
  <c r="AY53" i="4"/>
  <c r="BE53" i="4"/>
  <c r="BC53" i="4"/>
  <c r="AZ53" i="4"/>
  <c r="BB53" i="4"/>
  <c r="AS47" i="4"/>
  <c r="BI47" i="4" s="1"/>
  <c r="H57" i="4" s="1"/>
  <c r="AS48" i="4" l="1"/>
  <c r="BI48" i="4" s="1"/>
  <c r="H58" i="4" s="1"/>
  <c r="BB54" i="4"/>
  <c r="AY54" i="4"/>
  <c r="BD54" i="4"/>
  <c r="X56" i="4"/>
  <c r="AN56" i="4" s="1"/>
  <c r="S56" i="4"/>
  <c r="AI56" i="4" s="1"/>
  <c r="N56" i="4"/>
  <c r="AD56" i="4" s="1"/>
  <c r="AW54" i="4"/>
  <c r="AT54" i="4"/>
  <c r="O56" i="4"/>
  <c r="AE56" i="4" s="1"/>
  <c r="T56" i="4"/>
  <c r="AJ56" i="4" s="1"/>
  <c r="Y56" i="4"/>
  <c r="AO56" i="4" s="1"/>
  <c r="Q56" i="4"/>
  <c r="AG56" i="4" s="1"/>
  <c r="V56" i="4"/>
  <c r="AL56" i="4" s="1"/>
  <c r="AA56" i="4"/>
  <c r="AQ56" i="4" s="1"/>
  <c r="BE54" i="4"/>
  <c r="AU54" i="4"/>
  <c r="P56" i="4"/>
  <c r="AF56" i="4" s="1"/>
  <c r="Z56" i="4"/>
  <c r="AP56" i="4" s="1"/>
  <c r="U56" i="4"/>
  <c r="AK56" i="4" s="1"/>
  <c r="BG54" i="4"/>
  <c r="AX54" i="4"/>
  <c r="AZ54" i="4"/>
  <c r="BF54" i="4"/>
  <c r="AC57" i="4"/>
  <c r="L57" i="4"/>
  <c r="M57" i="4"/>
  <c r="K57" i="4"/>
  <c r="J57" i="4"/>
  <c r="I57" i="4"/>
  <c r="AV54" i="4"/>
  <c r="BA54" i="4"/>
  <c r="BC54" i="4"/>
  <c r="AB56" i="4"/>
  <c r="AR56" i="4" s="1"/>
  <c r="R56" i="4"/>
  <c r="AH56" i="4" s="1"/>
  <c r="W56" i="4"/>
  <c r="AM56" i="4" s="1"/>
  <c r="T57" i="4" l="1"/>
  <c r="AJ57" i="4" s="1"/>
  <c r="Y57" i="4"/>
  <c r="AO57" i="4" s="1"/>
  <c r="O57" i="4"/>
  <c r="AE57" i="4" s="1"/>
  <c r="AU55" i="4"/>
  <c r="AW55" i="4"/>
  <c r="BC55" i="4"/>
  <c r="AV55" i="4"/>
  <c r="U57" i="4"/>
  <c r="AK57" i="4" s="1"/>
  <c r="P57" i="4"/>
  <c r="AF57" i="4" s="1"/>
  <c r="Z57" i="4"/>
  <c r="AP57" i="4" s="1"/>
  <c r="BF55" i="4"/>
  <c r="AX55" i="4"/>
  <c r="BD55" i="4"/>
  <c r="BB55" i="4"/>
  <c r="W57" i="4"/>
  <c r="AM57" i="4" s="1"/>
  <c r="AB57" i="4"/>
  <c r="AR57" i="4" s="1"/>
  <c r="R57" i="4"/>
  <c r="AH57" i="4" s="1"/>
  <c r="BE55" i="4"/>
  <c r="AT55" i="4"/>
  <c r="BA55" i="4"/>
  <c r="X57" i="4"/>
  <c r="AN57" i="4" s="1"/>
  <c r="S57" i="4"/>
  <c r="AI57" i="4" s="1"/>
  <c r="N57" i="4"/>
  <c r="AD57" i="4" s="1"/>
  <c r="Q57" i="4"/>
  <c r="AG57" i="4" s="1"/>
  <c r="V57" i="4"/>
  <c r="AL57" i="4" s="1"/>
  <c r="AA57" i="4"/>
  <c r="AQ57" i="4" s="1"/>
  <c r="AZ55" i="4"/>
  <c r="BG55" i="4"/>
  <c r="AY55" i="4"/>
  <c r="AS49" i="4"/>
  <c r="BI49" i="4" s="1"/>
  <c r="H59" i="4" s="1"/>
  <c r="L58" i="4"/>
  <c r="J58" i="4"/>
  <c r="M58" i="4"/>
  <c r="K58" i="4"/>
  <c r="AC58" i="4"/>
  <c r="I58" i="4"/>
  <c r="AS50" i="4" l="1"/>
  <c r="BI50" i="4" s="1"/>
  <c r="H60" i="4" s="1"/>
  <c r="AU56" i="4"/>
  <c r="W58" i="4"/>
  <c r="AM58" i="4" s="1"/>
  <c r="R58" i="4"/>
  <c r="AH58" i="4" s="1"/>
  <c r="AB58" i="4"/>
  <c r="AR58" i="4" s="1"/>
  <c r="I59" i="4"/>
  <c r="M59" i="4"/>
  <c r="L59" i="4"/>
  <c r="J59" i="4"/>
  <c r="AC59" i="4"/>
  <c r="K59" i="4"/>
  <c r="BD56" i="4"/>
  <c r="BF56" i="4"/>
  <c r="T58" i="4"/>
  <c r="AJ58" i="4" s="1"/>
  <c r="Y58" i="4"/>
  <c r="AO58" i="4" s="1"/>
  <c r="O58" i="4"/>
  <c r="AE58" i="4" s="1"/>
  <c r="AW56" i="4"/>
  <c r="Z58" i="4"/>
  <c r="AP58" i="4" s="1"/>
  <c r="U58" i="4"/>
  <c r="AK58" i="4" s="1"/>
  <c r="P58" i="4"/>
  <c r="AF58" i="4" s="1"/>
  <c r="S58" i="4"/>
  <c r="AI58" i="4" s="1"/>
  <c r="X58" i="4"/>
  <c r="AN58" i="4" s="1"/>
  <c r="N58" i="4"/>
  <c r="AD58" i="4" s="1"/>
  <c r="AY56" i="4"/>
  <c r="AZ56" i="4"/>
  <c r="BA56" i="4"/>
  <c r="BE56" i="4"/>
  <c r="AV56" i="4"/>
  <c r="AA58" i="4"/>
  <c r="AQ58" i="4" s="1"/>
  <c r="Q58" i="4"/>
  <c r="AG58" i="4" s="1"/>
  <c r="V58" i="4"/>
  <c r="AL58" i="4" s="1"/>
  <c r="BB56" i="4"/>
  <c r="AX56" i="4"/>
  <c r="BG56" i="4"/>
  <c r="AT56" i="4"/>
  <c r="BC56" i="4"/>
  <c r="AX57" i="4" l="1"/>
  <c r="Z59" i="4"/>
  <c r="AP59" i="4" s="1"/>
  <c r="P59" i="4"/>
  <c r="AF59" i="4" s="1"/>
  <c r="U59" i="4"/>
  <c r="AK59" i="4" s="1"/>
  <c r="BE57" i="4"/>
  <c r="AZ57" i="4"/>
  <c r="S59" i="4"/>
  <c r="AI59" i="4" s="1"/>
  <c r="X59" i="4"/>
  <c r="AN59" i="4" s="1"/>
  <c r="N59" i="4"/>
  <c r="AD59" i="4" s="1"/>
  <c r="AU57" i="4"/>
  <c r="BC57" i="4"/>
  <c r="Y59" i="4"/>
  <c r="AO59" i="4" s="1"/>
  <c r="O59" i="4"/>
  <c r="AE59" i="4" s="1"/>
  <c r="T59" i="4"/>
  <c r="AJ59" i="4" s="1"/>
  <c r="AT57" i="4"/>
  <c r="BG57" i="4"/>
  <c r="BB57" i="4"/>
  <c r="BD57" i="4"/>
  <c r="AV57" i="4"/>
  <c r="BA57" i="4"/>
  <c r="AY57" i="4"/>
  <c r="AW57" i="4"/>
  <c r="Q59" i="4"/>
  <c r="AG59" i="4" s="1"/>
  <c r="AA59" i="4"/>
  <c r="AQ59" i="4" s="1"/>
  <c r="V59" i="4"/>
  <c r="AL59" i="4" s="1"/>
  <c r="AS51" i="4"/>
  <c r="BI51" i="4" s="1"/>
  <c r="H61" i="4" s="1"/>
  <c r="BF57" i="4"/>
  <c r="R59" i="4"/>
  <c r="AH59" i="4" s="1"/>
  <c r="W59" i="4"/>
  <c r="AM59" i="4" s="1"/>
  <c r="AB59" i="4"/>
  <c r="AR59" i="4" s="1"/>
  <c r="J60" i="4"/>
  <c r="M60" i="4"/>
  <c r="L60" i="4"/>
  <c r="K60" i="4"/>
  <c r="I60" i="4"/>
  <c r="AC60" i="4"/>
  <c r="AY58" i="4" l="1"/>
  <c r="BB58" i="4"/>
  <c r="AA60" i="4"/>
  <c r="AQ60" i="4" s="1"/>
  <c r="V60" i="4"/>
  <c r="AL60" i="4" s="1"/>
  <c r="Q60" i="4"/>
  <c r="AG60" i="4" s="1"/>
  <c r="AS52" i="4"/>
  <c r="BI52" i="4" s="1"/>
  <c r="H62" i="4" s="1"/>
  <c r="BC58" i="4"/>
  <c r="R60" i="4"/>
  <c r="AH60" i="4" s="1"/>
  <c r="AB60" i="4"/>
  <c r="AR60" i="4" s="1"/>
  <c r="W60" i="4"/>
  <c r="AM60" i="4" s="1"/>
  <c r="AW58" i="4"/>
  <c r="BD58" i="4"/>
  <c r="BG58" i="4"/>
  <c r="BE58" i="4"/>
  <c r="K61" i="4"/>
  <c r="L61" i="4"/>
  <c r="J61" i="4"/>
  <c r="AC61" i="4"/>
  <c r="I61" i="4"/>
  <c r="M61" i="4"/>
  <c r="BA58" i="4"/>
  <c r="S60" i="4"/>
  <c r="AI60" i="4" s="1"/>
  <c r="X60" i="4"/>
  <c r="AN60" i="4" s="1"/>
  <c r="N60" i="4"/>
  <c r="AD60" i="4" s="1"/>
  <c r="T60" i="4"/>
  <c r="AJ60" i="4" s="1"/>
  <c r="O60" i="4"/>
  <c r="AE60" i="4" s="1"/>
  <c r="Y60" i="4"/>
  <c r="AO60" i="4" s="1"/>
  <c r="BF58" i="4"/>
  <c r="AU58" i="4"/>
  <c r="AX58" i="4"/>
  <c r="P60" i="4"/>
  <c r="AF60" i="4" s="1"/>
  <c r="U60" i="4"/>
  <c r="AK60" i="4" s="1"/>
  <c r="Z60" i="4"/>
  <c r="AP60" i="4" s="1"/>
  <c r="AV58" i="4"/>
  <c r="AT58" i="4"/>
  <c r="AZ58" i="4"/>
  <c r="AU59" i="4" l="1"/>
  <c r="AB61" i="4"/>
  <c r="AR61" i="4" s="1"/>
  <c r="R61" i="4"/>
  <c r="AH61" i="4" s="1"/>
  <c r="W61" i="4"/>
  <c r="AM61" i="4" s="1"/>
  <c r="V61" i="4"/>
  <c r="AL61" i="4" s="1"/>
  <c r="AA61" i="4"/>
  <c r="AQ61" i="4" s="1"/>
  <c r="Q61" i="4"/>
  <c r="AG61" i="4" s="1"/>
  <c r="BG59" i="4"/>
  <c r="AW59" i="4"/>
  <c r="I62" i="4"/>
  <c r="M62" i="4"/>
  <c r="AC62" i="4"/>
  <c r="K62" i="4"/>
  <c r="L62" i="4"/>
  <c r="J62" i="4"/>
  <c r="BB59" i="4"/>
  <c r="Z61" i="4"/>
  <c r="AP61" i="4" s="1"/>
  <c r="P61" i="4"/>
  <c r="AF61" i="4" s="1"/>
  <c r="U61" i="4"/>
  <c r="AK61" i="4" s="1"/>
  <c r="AZ59" i="4"/>
  <c r="AV59" i="4"/>
  <c r="X61" i="4"/>
  <c r="AN61" i="4" s="1"/>
  <c r="S61" i="4"/>
  <c r="AI61" i="4" s="1"/>
  <c r="N61" i="4"/>
  <c r="AD61" i="4" s="1"/>
  <c r="BC59" i="4"/>
  <c r="AX59" i="4"/>
  <c r="BF59" i="4"/>
  <c r="BA59" i="4"/>
  <c r="BE59" i="4"/>
  <c r="BD59" i="4"/>
  <c r="AY59" i="4"/>
  <c r="AT59" i="4"/>
  <c r="T61" i="4"/>
  <c r="AJ61" i="4" s="1"/>
  <c r="Y61" i="4"/>
  <c r="AO61" i="4" s="1"/>
  <c r="O61" i="4"/>
  <c r="AE61" i="4" s="1"/>
  <c r="AS53" i="4"/>
  <c r="BI53" i="4" s="1"/>
  <c r="H63" i="4" s="1"/>
  <c r="AS54" i="4" l="1"/>
  <c r="BI54" i="4" s="1"/>
  <c r="H64" i="4" s="1"/>
  <c r="AZ60" i="4"/>
  <c r="V62" i="4"/>
  <c r="AL62" i="4" s="1"/>
  <c r="AA62" i="4"/>
  <c r="AQ62" i="4" s="1"/>
  <c r="Q62" i="4"/>
  <c r="AG62" i="4" s="1"/>
  <c r="AY60" i="4"/>
  <c r="BE60" i="4"/>
  <c r="BF60" i="4"/>
  <c r="BC60" i="4"/>
  <c r="BB60" i="4"/>
  <c r="Z62" i="4"/>
  <c r="AP62" i="4" s="1"/>
  <c r="U62" i="4"/>
  <c r="AK62" i="4" s="1"/>
  <c r="P62" i="4"/>
  <c r="AF62" i="4" s="1"/>
  <c r="AW60" i="4"/>
  <c r="AV60" i="4"/>
  <c r="K63" i="4"/>
  <c r="M63" i="4"/>
  <c r="I63" i="4"/>
  <c r="AC63" i="4"/>
  <c r="J63" i="4"/>
  <c r="L63" i="4"/>
  <c r="AT60" i="4"/>
  <c r="BD60" i="4"/>
  <c r="BA60" i="4"/>
  <c r="AX60" i="4"/>
  <c r="T62" i="4"/>
  <c r="AJ62" i="4" s="1"/>
  <c r="Y62" i="4"/>
  <c r="AO62" i="4" s="1"/>
  <c r="O62" i="4"/>
  <c r="AE62" i="4" s="1"/>
  <c r="W62" i="4"/>
  <c r="AM62" i="4" s="1"/>
  <c r="R62" i="4"/>
  <c r="AH62" i="4" s="1"/>
  <c r="AB62" i="4"/>
  <c r="AR62" i="4" s="1"/>
  <c r="BG60" i="4"/>
  <c r="AU60" i="4"/>
  <c r="X62" i="4"/>
  <c r="AN62" i="4" s="1"/>
  <c r="S62" i="4"/>
  <c r="AI62" i="4" s="1"/>
  <c r="N62" i="4"/>
  <c r="AD62" i="4" s="1"/>
  <c r="O63" i="4" l="1"/>
  <c r="AE63" i="4" s="1"/>
  <c r="Y63" i="4"/>
  <c r="AO63" i="4" s="1"/>
  <c r="T63" i="4"/>
  <c r="AJ63" i="4" s="1"/>
  <c r="U63" i="4"/>
  <c r="AK63" i="4" s="1"/>
  <c r="P63" i="4"/>
  <c r="AF63" i="4" s="1"/>
  <c r="Z63" i="4"/>
  <c r="AP63" i="4" s="1"/>
  <c r="BB61" i="4"/>
  <c r="BF61" i="4"/>
  <c r="AY61" i="4"/>
  <c r="AU61" i="4"/>
  <c r="BA61" i="4"/>
  <c r="AT61" i="4"/>
  <c r="AV61" i="4"/>
  <c r="AZ61" i="4"/>
  <c r="S63" i="4"/>
  <c r="AI63" i="4" s="1"/>
  <c r="N63" i="4"/>
  <c r="AD63" i="4" s="1"/>
  <c r="X63" i="4"/>
  <c r="AN63" i="4" s="1"/>
  <c r="BC61" i="4"/>
  <c r="BE61" i="4"/>
  <c r="BG61" i="4"/>
  <c r="AX61" i="4"/>
  <c r="BD61" i="4"/>
  <c r="AA63" i="4"/>
  <c r="AQ63" i="4" s="1"/>
  <c r="Q63" i="4"/>
  <c r="AG63" i="4" s="1"/>
  <c r="V63" i="4"/>
  <c r="AL63" i="4" s="1"/>
  <c r="AB63" i="4"/>
  <c r="AR63" i="4" s="1"/>
  <c r="W63" i="4"/>
  <c r="AM63" i="4" s="1"/>
  <c r="R63" i="4"/>
  <c r="AH63" i="4" s="1"/>
  <c r="AW61" i="4"/>
  <c r="AS55" i="4"/>
  <c r="BI55" i="4" s="1"/>
  <c r="H65" i="4" s="1"/>
  <c r="L64" i="4"/>
  <c r="I64" i="4"/>
  <c r="J64" i="4"/>
  <c r="M64" i="4"/>
  <c r="K64" i="4"/>
  <c r="AC64" i="4"/>
  <c r="AX62" i="4" l="1"/>
  <c r="BE62" i="4"/>
  <c r="T64" i="4"/>
  <c r="AJ64" i="4" s="1"/>
  <c r="O64" i="4"/>
  <c r="AE64" i="4" s="1"/>
  <c r="Y64" i="4"/>
  <c r="AO64" i="4" s="1"/>
  <c r="J65" i="4"/>
  <c r="M65" i="4"/>
  <c r="L65" i="4"/>
  <c r="AC65" i="4"/>
  <c r="I65" i="4"/>
  <c r="K65" i="4"/>
  <c r="AV62" i="4"/>
  <c r="BA62" i="4"/>
  <c r="AY62" i="4"/>
  <c r="BB62" i="4"/>
  <c r="AW62" i="4"/>
  <c r="BG62" i="4"/>
  <c r="AS56" i="4"/>
  <c r="BI56" i="4" s="1"/>
  <c r="H66" i="4" s="1"/>
  <c r="S64" i="4"/>
  <c r="AI64" i="4" s="1"/>
  <c r="X64" i="4"/>
  <c r="AN64" i="4" s="1"/>
  <c r="N64" i="4"/>
  <c r="AD64" i="4" s="1"/>
  <c r="BD62" i="4"/>
  <c r="BC62" i="4"/>
  <c r="U64" i="4"/>
  <c r="AK64" i="4" s="1"/>
  <c r="P64" i="4"/>
  <c r="AF64" i="4" s="1"/>
  <c r="Z64" i="4"/>
  <c r="AP64" i="4" s="1"/>
  <c r="Q64" i="4"/>
  <c r="AG64" i="4" s="1"/>
  <c r="V64" i="4"/>
  <c r="AL64" i="4" s="1"/>
  <c r="AA64" i="4"/>
  <c r="AQ64" i="4" s="1"/>
  <c r="AZ62" i="4"/>
  <c r="AT62" i="4"/>
  <c r="AU62" i="4"/>
  <c r="BF62" i="4"/>
  <c r="AB64" i="4"/>
  <c r="AR64" i="4" s="1"/>
  <c r="W64" i="4"/>
  <c r="AM64" i="4" s="1"/>
  <c r="R64" i="4"/>
  <c r="AH64" i="4" s="1"/>
  <c r="BG63" i="4" l="1"/>
  <c r="BA63" i="4"/>
  <c r="P65" i="4"/>
  <c r="AF65" i="4" s="1"/>
  <c r="Z65" i="4"/>
  <c r="AP65" i="4" s="1"/>
  <c r="U65" i="4"/>
  <c r="AK65" i="4" s="1"/>
  <c r="AB65" i="4"/>
  <c r="AR65" i="4" s="1"/>
  <c r="W65" i="4"/>
  <c r="AM65" i="4" s="1"/>
  <c r="R65" i="4"/>
  <c r="AH65" i="4" s="1"/>
  <c r="BF63" i="4"/>
  <c r="AT63" i="4"/>
  <c r="BD63" i="4"/>
  <c r="X65" i="4"/>
  <c r="AN65" i="4" s="1"/>
  <c r="N65" i="4"/>
  <c r="AD65" i="4" s="1"/>
  <c r="S65" i="4"/>
  <c r="AI65" i="4" s="1"/>
  <c r="T65" i="4"/>
  <c r="AJ65" i="4" s="1"/>
  <c r="O65" i="4"/>
  <c r="AE65" i="4" s="1"/>
  <c r="Y65" i="4"/>
  <c r="AO65" i="4" s="1"/>
  <c r="BE63" i="4"/>
  <c r="AS57" i="4"/>
  <c r="BI57" i="4" s="1"/>
  <c r="H67" i="4" s="1"/>
  <c r="AW63" i="4"/>
  <c r="AY63" i="4"/>
  <c r="AV63" i="4"/>
  <c r="AU63" i="4"/>
  <c r="AZ63" i="4"/>
  <c r="BC63" i="4"/>
  <c r="J66" i="4"/>
  <c r="M66" i="4"/>
  <c r="AC66" i="4"/>
  <c r="K66" i="4"/>
  <c r="L66" i="4"/>
  <c r="I66" i="4"/>
  <c r="V65" i="4"/>
  <c r="AL65" i="4" s="1"/>
  <c r="Q65" i="4"/>
  <c r="AG65" i="4" s="1"/>
  <c r="AA65" i="4"/>
  <c r="AQ65" i="4" s="1"/>
  <c r="AX63" i="4"/>
  <c r="BB63" i="4"/>
  <c r="L67" i="4" l="1"/>
  <c r="K67" i="4"/>
  <c r="I67" i="4"/>
  <c r="M67" i="4"/>
  <c r="AC67" i="4"/>
  <c r="J67" i="4"/>
  <c r="X66" i="4"/>
  <c r="AN66" i="4" s="1"/>
  <c r="S66" i="4"/>
  <c r="AI66" i="4" s="1"/>
  <c r="N66" i="4"/>
  <c r="AD66" i="4" s="1"/>
  <c r="AB66" i="4"/>
  <c r="AR66" i="4" s="1"/>
  <c r="W66" i="4"/>
  <c r="AM66" i="4" s="1"/>
  <c r="R66" i="4"/>
  <c r="AH66" i="4" s="1"/>
  <c r="AZ64" i="4"/>
  <c r="AV64" i="4"/>
  <c r="AW64" i="4"/>
  <c r="BE64" i="4"/>
  <c r="BD64" i="4"/>
  <c r="BF64" i="4"/>
  <c r="BA64" i="4"/>
  <c r="BB64" i="4"/>
  <c r="Q66" i="4"/>
  <c r="AG66" i="4" s="1"/>
  <c r="AA66" i="4"/>
  <c r="AQ66" i="4" s="1"/>
  <c r="V66" i="4"/>
  <c r="AL66" i="4" s="1"/>
  <c r="Y66" i="4"/>
  <c r="AO66" i="4" s="1"/>
  <c r="O66" i="4"/>
  <c r="AE66" i="4" s="1"/>
  <c r="T66" i="4"/>
  <c r="AJ66" i="4" s="1"/>
  <c r="P66" i="4"/>
  <c r="AF66" i="4" s="1"/>
  <c r="U66" i="4"/>
  <c r="AK66" i="4" s="1"/>
  <c r="Z66" i="4"/>
  <c r="AP66" i="4" s="1"/>
  <c r="BC64" i="4"/>
  <c r="AU64" i="4"/>
  <c r="AY64" i="4"/>
  <c r="AS58" i="4"/>
  <c r="BI58" i="4" s="1"/>
  <c r="H68" i="4" s="1"/>
  <c r="AT64" i="4"/>
  <c r="BG64" i="4"/>
  <c r="AX64" i="4"/>
  <c r="AU65" i="4" l="1"/>
  <c r="L68" i="4"/>
  <c r="M68" i="4"/>
  <c r="I68" i="4"/>
  <c r="J68" i="4"/>
  <c r="K68" i="4"/>
  <c r="AC68" i="4"/>
  <c r="BB65" i="4"/>
  <c r="BF65" i="4"/>
  <c r="BE65" i="4"/>
  <c r="AV65" i="4"/>
  <c r="W67" i="4"/>
  <c r="AM67" i="4" s="1"/>
  <c r="AB67" i="4"/>
  <c r="AR67" i="4" s="1"/>
  <c r="R67" i="4"/>
  <c r="AH67" i="4" s="1"/>
  <c r="AS59" i="4"/>
  <c r="BI59" i="4" s="1"/>
  <c r="H69" i="4" s="1"/>
  <c r="AT65" i="4"/>
  <c r="N67" i="4"/>
  <c r="AD67" i="4" s="1"/>
  <c r="X67" i="4"/>
  <c r="AN67" i="4" s="1"/>
  <c r="S67" i="4"/>
  <c r="AI67" i="4" s="1"/>
  <c r="BG65" i="4"/>
  <c r="AX65" i="4"/>
  <c r="AY65" i="4"/>
  <c r="BC65" i="4"/>
  <c r="BA65" i="4"/>
  <c r="BD65" i="4"/>
  <c r="AW65" i="4"/>
  <c r="AZ65" i="4"/>
  <c r="Y67" i="4"/>
  <c r="AO67" i="4" s="1"/>
  <c r="T67" i="4"/>
  <c r="AJ67" i="4" s="1"/>
  <c r="O67" i="4"/>
  <c r="AE67" i="4" s="1"/>
  <c r="U67" i="4"/>
  <c r="AK67" i="4" s="1"/>
  <c r="Z67" i="4"/>
  <c r="AP67" i="4" s="1"/>
  <c r="P67" i="4"/>
  <c r="AF67" i="4" s="1"/>
  <c r="AA67" i="4"/>
  <c r="AQ67" i="4" s="1"/>
  <c r="Q67" i="4"/>
  <c r="AG67" i="4" s="1"/>
  <c r="V67" i="4"/>
  <c r="AL67" i="4" s="1"/>
  <c r="AW66" i="4" l="1"/>
  <c r="BA66" i="4"/>
  <c r="AY66" i="4"/>
  <c r="BG66" i="4"/>
  <c r="J69" i="4"/>
  <c r="I69" i="4"/>
  <c r="AC69" i="4"/>
  <c r="M69" i="4"/>
  <c r="K69" i="4"/>
  <c r="L69" i="4"/>
  <c r="AV66" i="4"/>
  <c r="BF66" i="4"/>
  <c r="AB68" i="4"/>
  <c r="AR68" i="4" s="1"/>
  <c r="W68" i="4"/>
  <c r="AM68" i="4" s="1"/>
  <c r="R68" i="4"/>
  <c r="AH68" i="4" s="1"/>
  <c r="Z68" i="4"/>
  <c r="AP68" i="4" s="1"/>
  <c r="U68" i="4"/>
  <c r="AK68" i="4" s="1"/>
  <c r="P68" i="4"/>
  <c r="AF68" i="4" s="1"/>
  <c r="AA68" i="4"/>
  <c r="AQ68" i="4" s="1"/>
  <c r="V68" i="4"/>
  <c r="AL68" i="4" s="1"/>
  <c r="Q68" i="4"/>
  <c r="AG68" i="4" s="1"/>
  <c r="AT66" i="4"/>
  <c r="AZ66" i="4"/>
  <c r="BD66" i="4"/>
  <c r="BC66" i="4"/>
  <c r="AX66" i="4"/>
  <c r="BE66" i="4"/>
  <c r="BB66" i="4"/>
  <c r="T68" i="4"/>
  <c r="AJ68" i="4" s="1"/>
  <c r="Y68" i="4"/>
  <c r="AO68" i="4" s="1"/>
  <c r="O68" i="4"/>
  <c r="AE68" i="4" s="1"/>
  <c r="AU66" i="4"/>
  <c r="AS60" i="4"/>
  <c r="BI60" i="4" s="1"/>
  <c r="H70" i="4" s="1"/>
  <c r="X68" i="4"/>
  <c r="AN68" i="4" s="1"/>
  <c r="S68" i="4"/>
  <c r="AI68" i="4" s="1"/>
  <c r="N68" i="4"/>
  <c r="AD68" i="4" s="1"/>
  <c r="J70" i="4" l="1"/>
  <c r="K70" i="4"/>
  <c r="AC70" i="4"/>
  <c r="M70" i="4"/>
  <c r="I70" i="4"/>
  <c r="L70" i="4"/>
  <c r="BB67" i="4"/>
  <c r="BD67" i="4"/>
  <c r="AT67" i="4"/>
  <c r="P69" i="4"/>
  <c r="AF69" i="4" s="1"/>
  <c r="Z69" i="4"/>
  <c r="AP69" i="4" s="1"/>
  <c r="U69" i="4"/>
  <c r="AK69" i="4" s="1"/>
  <c r="AS61" i="4"/>
  <c r="BI61" i="4" s="1"/>
  <c r="H71" i="4" s="1"/>
  <c r="AV67" i="4"/>
  <c r="R69" i="4"/>
  <c r="AH69" i="4" s="1"/>
  <c r="AB69" i="4"/>
  <c r="AR69" i="4" s="1"/>
  <c r="W69" i="4"/>
  <c r="AM69" i="4" s="1"/>
  <c r="BG67" i="4"/>
  <c r="BA67" i="4"/>
  <c r="BE67" i="4"/>
  <c r="AZ67" i="4"/>
  <c r="BC67" i="4"/>
  <c r="AU67" i="4"/>
  <c r="BF67" i="4"/>
  <c r="Q69" i="4"/>
  <c r="AG69" i="4" s="1"/>
  <c r="AA69" i="4"/>
  <c r="AQ69" i="4" s="1"/>
  <c r="V69" i="4"/>
  <c r="AL69" i="4" s="1"/>
  <c r="X69" i="4"/>
  <c r="AN69" i="4" s="1"/>
  <c r="S69" i="4"/>
  <c r="AI69" i="4" s="1"/>
  <c r="N69" i="4"/>
  <c r="AD69" i="4" s="1"/>
  <c r="AY67" i="4"/>
  <c r="AW67" i="4"/>
  <c r="AX67" i="4"/>
  <c r="O69" i="4"/>
  <c r="AE69" i="4" s="1"/>
  <c r="T69" i="4"/>
  <c r="AJ69" i="4" s="1"/>
  <c r="Y69" i="4"/>
  <c r="AO69" i="4" s="1"/>
  <c r="AX68" i="4" l="1"/>
  <c r="AY68" i="4"/>
  <c r="BF68" i="4"/>
  <c r="BC68" i="4"/>
  <c r="BE68" i="4"/>
  <c r="BG68" i="4"/>
  <c r="J71" i="4"/>
  <c r="AC71" i="4"/>
  <c r="I71" i="4"/>
  <c r="K71" i="4"/>
  <c r="M71" i="4"/>
  <c r="L71" i="4"/>
  <c r="AT68" i="4"/>
  <c r="BB68" i="4"/>
  <c r="AB70" i="4"/>
  <c r="AR70" i="4" s="1"/>
  <c r="W70" i="4"/>
  <c r="AM70" i="4" s="1"/>
  <c r="R70" i="4"/>
  <c r="AH70" i="4" s="1"/>
  <c r="AV68" i="4"/>
  <c r="AW68" i="4"/>
  <c r="AU68" i="4"/>
  <c r="AZ68" i="4"/>
  <c r="BA68" i="4"/>
  <c r="BD68" i="4"/>
  <c r="AA70" i="4"/>
  <c r="AQ70" i="4" s="1"/>
  <c r="Q70" i="4"/>
  <c r="AG70" i="4" s="1"/>
  <c r="V70" i="4"/>
  <c r="AL70" i="4" s="1"/>
  <c r="U70" i="4"/>
  <c r="AK70" i="4" s="1"/>
  <c r="P70" i="4"/>
  <c r="AF70" i="4" s="1"/>
  <c r="Z70" i="4"/>
  <c r="AP70" i="4" s="1"/>
  <c r="AS62" i="4"/>
  <c r="BI62" i="4" s="1"/>
  <c r="H72" i="4" s="1"/>
  <c r="N70" i="4"/>
  <c r="AD70" i="4" s="1"/>
  <c r="X70" i="4"/>
  <c r="AN70" i="4" s="1"/>
  <c r="S70" i="4"/>
  <c r="AI70" i="4" s="1"/>
  <c r="T70" i="4"/>
  <c r="AJ70" i="4" s="1"/>
  <c r="O70" i="4"/>
  <c r="AE70" i="4" s="1"/>
  <c r="Y70" i="4"/>
  <c r="AO70" i="4" s="1"/>
  <c r="AZ69" i="4" l="1"/>
  <c r="W71" i="4"/>
  <c r="AM71" i="4" s="1"/>
  <c r="R71" i="4"/>
  <c r="AH71" i="4" s="1"/>
  <c r="AB71" i="4"/>
  <c r="AR71" i="4" s="1"/>
  <c r="O71" i="4"/>
  <c r="AE71" i="4" s="1"/>
  <c r="T71" i="4"/>
  <c r="AJ71" i="4" s="1"/>
  <c r="Y71" i="4"/>
  <c r="AO71" i="4" s="1"/>
  <c r="K72" i="4"/>
  <c r="L72" i="4"/>
  <c r="I72" i="4"/>
  <c r="AC72" i="4"/>
  <c r="J72" i="4"/>
  <c r="M72" i="4"/>
  <c r="AT69" i="4"/>
  <c r="Z71" i="4"/>
  <c r="AP71" i="4" s="1"/>
  <c r="U71" i="4"/>
  <c r="AK71" i="4" s="1"/>
  <c r="P71" i="4"/>
  <c r="AF71" i="4" s="1"/>
  <c r="BG69" i="4"/>
  <c r="BC69" i="4"/>
  <c r="AY69" i="4"/>
  <c r="AV69" i="4"/>
  <c r="BA69" i="4"/>
  <c r="AU69" i="4"/>
  <c r="S71" i="4"/>
  <c r="AI71" i="4" s="1"/>
  <c r="X71" i="4"/>
  <c r="AN71" i="4" s="1"/>
  <c r="N71" i="4"/>
  <c r="AD71" i="4" s="1"/>
  <c r="BB69" i="4"/>
  <c r="V71" i="4"/>
  <c r="AL71" i="4" s="1"/>
  <c r="Q71" i="4"/>
  <c r="AG71" i="4" s="1"/>
  <c r="AA71" i="4"/>
  <c r="AQ71" i="4" s="1"/>
  <c r="BE69" i="4"/>
  <c r="BF69" i="4"/>
  <c r="AX69" i="4"/>
  <c r="AS63" i="4"/>
  <c r="BI63" i="4" s="1"/>
  <c r="H73" i="4" s="1"/>
  <c r="BD69" i="4"/>
  <c r="AW69" i="4"/>
  <c r="AW70" i="4" l="1"/>
  <c r="BD70" i="4"/>
  <c r="BE70" i="4"/>
  <c r="BA70" i="4"/>
  <c r="AY70" i="4"/>
  <c r="T72" i="4"/>
  <c r="AJ72" i="4" s="1"/>
  <c r="O72" i="4"/>
  <c r="AE72" i="4" s="1"/>
  <c r="Y72" i="4"/>
  <c r="AO72" i="4" s="1"/>
  <c r="U72" i="4"/>
  <c r="AK72" i="4" s="1"/>
  <c r="P72" i="4"/>
  <c r="AF72" i="4" s="1"/>
  <c r="Z72" i="4"/>
  <c r="AP72" i="4" s="1"/>
  <c r="BB70" i="4"/>
  <c r="AT70" i="4"/>
  <c r="AS64" i="4"/>
  <c r="BI64" i="4" s="1"/>
  <c r="H74" i="4" s="1"/>
  <c r="AU70" i="4"/>
  <c r="N72" i="4"/>
  <c r="AD72" i="4" s="1"/>
  <c r="X72" i="4"/>
  <c r="AN72" i="4" s="1"/>
  <c r="S72" i="4"/>
  <c r="AI72" i="4" s="1"/>
  <c r="BF70" i="4"/>
  <c r="AV70" i="4"/>
  <c r="BC70" i="4"/>
  <c r="AC73" i="4"/>
  <c r="K73" i="4"/>
  <c r="I73" i="4"/>
  <c r="L73" i="4"/>
  <c r="M73" i="4"/>
  <c r="J73" i="4"/>
  <c r="W72" i="4"/>
  <c r="AM72" i="4" s="1"/>
  <c r="R72" i="4"/>
  <c r="AH72" i="4" s="1"/>
  <c r="AB72" i="4"/>
  <c r="AR72" i="4" s="1"/>
  <c r="AA72" i="4"/>
  <c r="AQ72" i="4" s="1"/>
  <c r="V72" i="4"/>
  <c r="AL72" i="4" s="1"/>
  <c r="Q72" i="4"/>
  <c r="AG72" i="4" s="1"/>
  <c r="AZ70" i="4"/>
  <c r="AX70" i="4"/>
  <c r="BG70" i="4"/>
  <c r="BC71" i="4" l="1"/>
  <c r="K74" i="4"/>
  <c r="AC74" i="4"/>
  <c r="J74" i="4"/>
  <c r="M74" i="4"/>
  <c r="L74" i="4"/>
  <c r="I74" i="4"/>
  <c r="S73" i="4"/>
  <c r="AI73" i="4" s="1"/>
  <c r="X73" i="4"/>
  <c r="AN73" i="4" s="1"/>
  <c r="N73" i="4"/>
  <c r="AD73" i="4" s="1"/>
  <c r="AU71" i="4"/>
  <c r="AT71" i="4"/>
  <c r="BA71" i="4"/>
  <c r="BD71" i="4"/>
  <c r="AX71" i="4"/>
  <c r="AZ71" i="4"/>
  <c r="T73" i="4"/>
  <c r="AJ73" i="4" s="1"/>
  <c r="Y73" i="4"/>
  <c r="AO73" i="4" s="1"/>
  <c r="O73" i="4"/>
  <c r="AE73" i="4" s="1"/>
  <c r="AV71" i="4"/>
  <c r="BG71" i="4"/>
  <c r="P73" i="4"/>
  <c r="AF73" i="4" s="1"/>
  <c r="U73" i="4"/>
  <c r="AK73" i="4" s="1"/>
  <c r="Z73" i="4"/>
  <c r="AP73" i="4" s="1"/>
  <c r="AB73" i="4"/>
  <c r="AR73" i="4" s="1"/>
  <c r="W73" i="4"/>
  <c r="AM73" i="4" s="1"/>
  <c r="R73" i="4"/>
  <c r="AH73" i="4" s="1"/>
  <c r="AS65" i="4"/>
  <c r="BI65" i="4" s="1"/>
  <c r="H75" i="4" s="1"/>
  <c r="BB71" i="4"/>
  <c r="AY71" i="4"/>
  <c r="BE71" i="4"/>
  <c r="AW71" i="4"/>
  <c r="AA73" i="4"/>
  <c r="AQ73" i="4" s="1"/>
  <c r="Q73" i="4"/>
  <c r="AG73" i="4" s="1"/>
  <c r="V73" i="4"/>
  <c r="AL73" i="4" s="1"/>
  <c r="BF71" i="4"/>
  <c r="BA72" i="4" l="1"/>
  <c r="AU72" i="4"/>
  <c r="BE72" i="4"/>
  <c r="BB72" i="4"/>
  <c r="AV72" i="4"/>
  <c r="X74" i="4"/>
  <c r="AN74" i="4" s="1"/>
  <c r="N74" i="4"/>
  <c r="AD74" i="4" s="1"/>
  <c r="S74" i="4"/>
  <c r="AI74" i="4" s="1"/>
  <c r="BF72" i="4"/>
  <c r="AZ72" i="4"/>
  <c r="V74" i="4"/>
  <c r="AL74" i="4" s="1"/>
  <c r="Q74" i="4"/>
  <c r="AG74" i="4" s="1"/>
  <c r="AA74" i="4"/>
  <c r="AQ74" i="4" s="1"/>
  <c r="U74" i="4"/>
  <c r="AK74" i="4" s="1"/>
  <c r="Z74" i="4"/>
  <c r="AP74" i="4" s="1"/>
  <c r="P74" i="4"/>
  <c r="AF74" i="4" s="1"/>
  <c r="BD72" i="4"/>
  <c r="AT72" i="4"/>
  <c r="AW72" i="4"/>
  <c r="AY72" i="4"/>
  <c r="AS66" i="4"/>
  <c r="BI66" i="4" s="1"/>
  <c r="H76" i="4" s="1"/>
  <c r="BG72" i="4"/>
  <c r="AB74" i="4"/>
  <c r="AR74" i="4" s="1"/>
  <c r="W74" i="4"/>
  <c r="AM74" i="4" s="1"/>
  <c r="R74" i="4"/>
  <c r="AH74" i="4" s="1"/>
  <c r="BC72" i="4"/>
  <c r="K75" i="4"/>
  <c r="L75" i="4"/>
  <c r="I75" i="4"/>
  <c r="AC75" i="4"/>
  <c r="J75" i="4"/>
  <c r="M75" i="4"/>
  <c r="AX72" i="4"/>
  <c r="Y74" i="4"/>
  <c r="AO74" i="4" s="1"/>
  <c r="O74" i="4"/>
  <c r="AE74" i="4" s="1"/>
  <c r="T74" i="4"/>
  <c r="AJ74" i="4" s="1"/>
  <c r="U75" i="4" l="1"/>
  <c r="AK75" i="4" s="1"/>
  <c r="P75" i="4"/>
  <c r="AF75" i="4" s="1"/>
  <c r="Z75" i="4"/>
  <c r="AP75" i="4" s="1"/>
  <c r="AS67" i="4"/>
  <c r="BI67" i="4" s="1"/>
  <c r="H77" i="4" s="1"/>
  <c r="AX73" i="4"/>
  <c r="BC73" i="4"/>
  <c r="M76" i="4"/>
  <c r="I76" i="4"/>
  <c r="K76" i="4"/>
  <c r="AC76" i="4"/>
  <c r="L76" i="4"/>
  <c r="J76" i="4"/>
  <c r="BB73" i="4"/>
  <c r="AU73" i="4"/>
  <c r="AY73" i="4"/>
  <c r="BF73" i="4"/>
  <c r="Y75" i="4"/>
  <c r="AO75" i="4" s="1"/>
  <c r="O75" i="4"/>
  <c r="AE75" i="4" s="1"/>
  <c r="T75" i="4"/>
  <c r="AJ75" i="4" s="1"/>
  <c r="X75" i="4"/>
  <c r="AN75" i="4" s="1"/>
  <c r="S75" i="4"/>
  <c r="AI75" i="4" s="1"/>
  <c r="N75" i="4"/>
  <c r="AD75" i="4" s="1"/>
  <c r="BG73" i="4"/>
  <c r="AT73" i="4"/>
  <c r="AB75" i="4"/>
  <c r="AR75" i="4" s="1"/>
  <c r="R75" i="4"/>
  <c r="AH75" i="4" s="1"/>
  <c r="W75" i="4"/>
  <c r="AM75" i="4" s="1"/>
  <c r="V75" i="4"/>
  <c r="AL75" i="4" s="1"/>
  <c r="AA75" i="4"/>
  <c r="AQ75" i="4" s="1"/>
  <c r="Q75" i="4"/>
  <c r="AG75" i="4" s="1"/>
  <c r="AV73" i="4"/>
  <c r="BE73" i="4"/>
  <c r="BA73" i="4"/>
  <c r="AW73" i="4"/>
  <c r="BD73" i="4"/>
  <c r="AZ73" i="4"/>
  <c r="BD74" i="4" l="1"/>
  <c r="AY74" i="4"/>
  <c r="BC74" i="4"/>
  <c r="AS68" i="4"/>
  <c r="BI68" i="4" s="1"/>
  <c r="H78" i="4" s="1"/>
  <c r="U76" i="4"/>
  <c r="AK76" i="4" s="1"/>
  <c r="P76" i="4"/>
  <c r="AF76" i="4" s="1"/>
  <c r="Z76" i="4"/>
  <c r="AP76" i="4" s="1"/>
  <c r="I77" i="4"/>
  <c r="K77" i="4"/>
  <c r="AC77" i="4"/>
  <c r="L77" i="4"/>
  <c r="M77" i="4"/>
  <c r="J77" i="4"/>
  <c r="AZ74" i="4"/>
  <c r="AX74" i="4"/>
  <c r="BA74" i="4"/>
  <c r="AW74" i="4"/>
  <c r="BE74" i="4"/>
  <c r="BG74" i="4"/>
  <c r="BF74" i="4"/>
  <c r="AU74" i="4"/>
  <c r="Y76" i="4"/>
  <c r="AO76" i="4" s="1"/>
  <c r="O76" i="4"/>
  <c r="AE76" i="4" s="1"/>
  <c r="T76" i="4"/>
  <c r="AJ76" i="4" s="1"/>
  <c r="S76" i="4"/>
  <c r="AI76" i="4" s="1"/>
  <c r="N76" i="4"/>
  <c r="AD76" i="4" s="1"/>
  <c r="X76" i="4"/>
  <c r="AN76" i="4" s="1"/>
  <c r="V76" i="4"/>
  <c r="AL76" i="4" s="1"/>
  <c r="AA76" i="4"/>
  <c r="AQ76" i="4" s="1"/>
  <c r="Q76" i="4"/>
  <c r="AG76" i="4" s="1"/>
  <c r="AB76" i="4"/>
  <c r="AR76" i="4" s="1"/>
  <c r="R76" i="4"/>
  <c r="AH76" i="4" s="1"/>
  <c r="W76" i="4"/>
  <c r="AM76" i="4" s="1"/>
  <c r="AV74" i="4"/>
  <c r="AT74" i="4"/>
  <c r="BB74" i="4"/>
  <c r="BB75" i="4" l="1"/>
  <c r="AT75" i="4"/>
  <c r="AU75" i="4"/>
  <c r="BG75" i="4"/>
  <c r="AX75" i="4"/>
  <c r="O77" i="4"/>
  <c r="AE77" i="4" s="1"/>
  <c r="T77" i="4"/>
  <c r="AJ77" i="4" s="1"/>
  <c r="Y77" i="4"/>
  <c r="AO77" i="4" s="1"/>
  <c r="Z77" i="4"/>
  <c r="AP77" i="4" s="1"/>
  <c r="P77" i="4"/>
  <c r="AF77" i="4" s="1"/>
  <c r="U77" i="4"/>
  <c r="AK77" i="4" s="1"/>
  <c r="W77" i="4"/>
  <c r="AM77" i="4" s="1"/>
  <c r="AB77" i="4"/>
  <c r="AR77" i="4" s="1"/>
  <c r="R77" i="4"/>
  <c r="AH77" i="4" s="1"/>
  <c r="S77" i="4"/>
  <c r="AI77" i="4" s="1"/>
  <c r="N77" i="4"/>
  <c r="AD77" i="4" s="1"/>
  <c r="X77" i="4"/>
  <c r="AN77" i="4" s="1"/>
  <c r="AS69" i="4"/>
  <c r="BI69" i="4" s="1"/>
  <c r="H79" i="4" s="1"/>
  <c r="AY75" i="4"/>
  <c r="BE75" i="4"/>
  <c r="V77" i="4"/>
  <c r="AL77" i="4" s="1"/>
  <c r="Q77" i="4"/>
  <c r="AG77" i="4" s="1"/>
  <c r="AA77" i="4"/>
  <c r="AQ77" i="4" s="1"/>
  <c r="AV75" i="4"/>
  <c r="BF75" i="4"/>
  <c r="BA75" i="4"/>
  <c r="AZ75" i="4"/>
  <c r="I78" i="4"/>
  <c r="K78" i="4"/>
  <c r="M78" i="4"/>
  <c r="AC78" i="4"/>
  <c r="L78" i="4"/>
  <c r="J78" i="4"/>
  <c r="BC75" i="4"/>
  <c r="BD75" i="4"/>
  <c r="AW75" i="4"/>
  <c r="BC76" i="4" l="1"/>
  <c r="BD76" i="4"/>
  <c r="T78" i="4"/>
  <c r="AJ78" i="4" s="1"/>
  <c r="O78" i="4"/>
  <c r="AE78" i="4" s="1"/>
  <c r="Y78" i="4"/>
  <c r="AO78" i="4" s="1"/>
  <c r="BA76" i="4"/>
  <c r="AV76" i="4"/>
  <c r="Q78" i="4"/>
  <c r="AG78" i="4" s="1"/>
  <c r="AA78" i="4"/>
  <c r="AQ78" i="4" s="1"/>
  <c r="V78" i="4"/>
  <c r="AL78" i="4" s="1"/>
  <c r="X78" i="4"/>
  <c r="AN78" i="4" s="1"/>
  <c r="N78" i="4"/>
  <c r="AD78" i="4" s="1"/>
  <c r="S78" i="4"/>
  <c r="AI78" i="4" s="1"/>
  <c r="BE76" i="4"/>
  <c r="AS70" i="4"/>
  <c r="BI70" i="4" s="1"/>
  <c r="H80" i="4" s="1"/>
  <c r="BG76" i="4"/>
  <c r="AT76" i="4"/>
  <c r="BF76" i="4"/>
  <c r="AW76" i="4"/>
  <c r="AC79" i="4"/>
  <c r="K79" i="4"/>
  <c r="J79" i="4"/>
  <c r="I79" i="4"/>
  <c r="L79" i="4"/>
  <c r="M79" i="4"/>
  <c r="W78" i="4"/>
  <c r="AM78" i="4" s="1"/>
  <c r="AB78" i="4"/>
  <c r="AR78" i="4" s="1"/>
  <c r="R78" i="4"/>
  <c r="AH78" i="4" s="1"/>
  <c r="AY76" i="4"/>
  <c r="AX76" i="4"/>
  <c r="AU76" i="4"/>
  <c r="BB76" i="4"/>
  <c r="AZ76" i="4"/>
  <c r="P78" i="4"/>
  <c r="AF78" i="4" s="1"/>
  <c r="U78" i="4"/>
  <c r="AK78" i="4" s="1"/>
  <c r="Z78" i="4"/>
  <c r="AP78" i="4" s="1"/>
  <c r="N79" i="4" l="1"/>
  <c r="AD79" i="4" s="1"/>
  <c r="X79" i="4"/>
  <c r="AN79" i="4" s="1"/>
  <c r="S79" i="4"/>
  <c r="AI79" i="4" s="1"/>
  <c r="AT77" i="4"/>
  <c r="AS71" i="4"/>
  <c r="BI71" i="4" s="1"/>
  <c r="H81" i="4" s="1"/>
  <c r="BA77" i="4"/>
  <c r="AZ77" i="4"/>
  <c r="AU77" i="4"/>
  <c r="AY77" i="4"/>
  <c r="Y79" i="4"/>
  <c r="AO79" i="4" s="1"/>
  <c r="T79" i="4"/>
  <c r="AJ79" i="4" s="1"/>
  <c r="O79" i="4"/>
  <c r="AE79" i="4" s="1"/>
  <c r="M80" i="4"/>
  <c r="J80" i="4"/>
  <c r="AC80" i="4"/>
  <c r="I80" i="4"/>
  <c r="L80" i="4"/>
  <c r="K80" i="4"/>
  <c r="BD77" i="4"/>
  <c r="BF77" i="4"/>
  <c r="R79" i="4"/>
  <c r="AH79" i="4" s="1"/>
  <c r="AB79" i="4"/>
  <c r="AR79" i="4" s="1"/>
  <c r="W79" i="4"/>
  <c r="AM79" i="4" s="1"/>
  <c r="P79" i="4"/>
  <c r="AF79" i="4" s="1"/>
  <c r="U79" i="4"/>
  <c r="AK79" i="4" s="1"/>
  <c r="Z79" i="4"/>
  <c r="AP79" i="4" s="1"/>
  <c r="BG77" i="4"/>
  <c r="BE77" i="4"/>
  <c r="AV77" i="4"/>
  <c r="BB77" i="4"/>
  <c r="AX77" i="4"/>
  <c r="AA79" i="4"/>
  <c r="AQ79" i="4" s="1"/>
  <c r="Q79" i="4"/>
  <c r="AG79" i="4" s="1"/>
  <c r="V79" i="4"/>
  <c r="AL79" i="4" s="1"/>
  <c r="BC77" i="4"/>
  <c r="AW77" i="4"/>
  <c r="AW78" i="4" l="1"/>
  <c r="BC78" i="4"/>
  <c r="AU78" i="4"/>
  <c r="AT78" i="4"/>
  <c r="AX78" i="4"/>
  <c r="AV78" i="4"/>
  <c r="BG78" i="4"/>
  <c r="BF78" i="4"/>
  <c r="P80" i="4"/>
  <c r="AF80" i="4" s="1"/>
  <c r="Z80" i="4"/>
  <c r="AP80" i="4" s="1"/>
  <c r="U80" i="4"/>
  <c r="AK80" i="4" s="1"/>
  <c r="O80" i="4"/>
  <c r="AE80" i="4" s="1"/>
  <c r="Y80" i="4"/>
  <c r="AO80" i="4" s="1"/>
  <c r="T80" i="4"/>
  <c r="AJ80" i="4" s="1"/>
  <c r="Q80" i="4"/>
  <c r="AG80" i="4" s="1"/>
  <c r="V80" i="4"/>
  <c r="AL80" i="4" s="1"/>
  <c r="AA80" i="4"/>
  <c r="AQ80" i="4" s="1"/>
  <c r="W80" i="4"/>
  <c r="AM80" i="4" s="1"/>
  <c r="AB80" i="4"/>
  <c r="AR80" i="4" s="1"/>
  <c r="R80" i="4"/>
  <c r="AH80" i="4" s="1"/>
  <c r="AY78" i="4"/>
  <c r="AZ78" i="4"/>
  <c r="AS72" i="4"/>
  <c r="BI72" i="4" s="1"/>
  <c r="H82" i="4" s="1"/>
  <c r="BB78" i="4"/>
  <c r="BE78" i="4"/>
  <c r="BD78" i="4"/>
  <c r="X80" i="4"/>
  <c r="AN80" i="4" s="1"/>
  <c r="N80" i="4"/>
  <c r="AD80" i="4" s="1"/>
  <c r="S80" i="4"/>
  <c r="AI80" i="4" s="1"/>
  <c r="I81" i="4"/>
  <c r="AC81" i="4"/>
  <c r="L81" i="4"/>
  <c r="M81" i="4"/>
  <c r="J81" i="4"/>
  <c r="K81" i="4"/>
  <c r="BA78" i="4"/>
  <c r="Z81" i="4" l="1"/>
  <c r="AP81" i="4" s="1"/>
  <c r="P81" i="4"/>
  <c r="AF81" i="4" s="1"/>
  <c r="U81" i="4"/>
  <c r="AK81" i="4" s="1"/>
  <c r="AS73" i="4"/>
  <c r="BI73" i="4" s="1"/>
  <c r="H83" i="4" s="1"/>
  <c r="O81" i="4"/>
  <c r="AE81" i="4" s="1"/>
  <c r="T81" i="4"/>
  <c r="AJ81" i="4" s="1"/>
  <c r="Y81" i="4"/>
  <c r="AO81" i="4" s="1"/>
  <c r="X81" i="4"/>
  <c r="AN81" i="4" s="1"/>
  <c r="S81" i="4"/>
  <c r="AI81" i="4" s="1"/>
  <c r="N81" i="4"/>
  <c r="AD81" i="4" s="1"/>
  <c r="BD79" i="4"/>
  <c r="BB79" i="4"/>
  <c r="AZ79" i="4"/>
  <c r="BF79" i="4"/>
  <c r="AV79" i="4"/>
  <c r="AT79" i="4"/>
  <c r="BC79" i="4"/>
  <c r="BA79" i="4"/>
  <c r="V81" i="4"/>
  <c r="AL81" i="4" s="1"/>
  <c r="AA81" i="4"/>
  <c r="AQ81" i="4" s="1"/>
  <c r="Q81" i="4"/>
  <c r="AG81" i="4" s="1"/>
  <c r="BE79" i="4"/>
  <c r="I82" i="4"/>
  <c r="AC82" i="4"/>
  <c r="J82" i="4"/>
  <c r="M82" i="4"/>
  <c r="K82" i="4"/>
  <c r="L82" i="4"/>
  <c r="AY79" i="4"/>
  <c r="BG79" i="4"/>
  <c r="AX79" i="4"/>
  <c r="AU79" i="4"/>
  <c r="AW79" i="4"/>
  <c r="AB81" i="4"/>
  <c r="AR81" i="4" s="1"/>
  <c r="W81" i="4"/>
  <c r="AM81" i="4" s="1"/>
  <c r="R81" i="4"/>
  <c r="AH81" i="4" s="1"/>
  <c r="P82" i="4" l="1"/>
  <c r="AF82" i="4" s="1"/>
  <c r="Z82" i="4"/>
  <c r="AP82" i="4" s="1"/>
  <c r="U82" i="4"/>
  <c r="AK82" i="4" s="1"/>
  <c r="AV80" i="4"/>
  <c r="AZ80" i="4"/>
  <c r="AS74" i="4"/>
  <c r="BI74" i="4" s="1"/>
  <c r="H84" i="4" s="1"/>
  <c r="AW80" i="4"/>
  <c r="AX80" i="4"/>
  <c r="AY80" i="4"/>
  <c r="R82" i="4"/>
  <c r="AH82" i="4" s="1"/>
  <c r="W82" i="4"/>
  <c r="AM82" i="4" s="1"/>
  <c r="AB82" i="4"/>
  <c r="AR82" i="4" s="1"/>
  <c r="BE80" i="4"/>
  <c r="K83" i="4"/>
  <c r="I83" i="4"/>
  <c r="AC83" i="4"/>
  <c r="L83" i="4"/>
  <c r="J83" i="4"/>
  <c r="M83" i="4"/>
  <c r="AT80" i="4"/>
  <c r="BB80" i="4"/>
  <c r="Y82" i="4"/>
  <c r="AO82" i="4" s="1"/>
  <c r="T82" i="4"/>
  <c r="AJ82" i="4" s="1"/>
  <c r="O82" i="4"/>
  <c r="AE82" i="4" s="1"/>
  <c r="BA80" i="4"/>
  <c r="BF80" i="4"/>
  <c r="AU80" i="4"/>
  <c r="BG80" i="4"/>
  <c r="Q82" i="4"/>
  <c r="AG82" i="4" s="1"/>
  <c r="AA82" i="4"/>
  <c r="AQ82" i="4" s="1"/>
  <c r="V82" i="4"/>
  <c r="AL82" i="4" s="1"/>
  <c r="S82" i="4"/>
  <c r="AI82" i="4" s="1"/>
  <c r="X82" i="4"/>
  <c r="AN82" i="4" s="1"/>
  <c r="N82" i="4"/>
  <c r="AD82" i="4" s="1"/>
  <c r="BC80" i="4"/>
  <c r="BD80" i="4"/>
  <c r="BC81" i="4" l="1"/>
  <c r="BG81" i="4"/>
  <c r="U83" i="4"/>
  <c r="AK83" i="4" s="1"/>
  <c r="P83" i="4"/>
  <c r="AF83" i="4" s="1"/>
  <c r="Z83" i="4"/>
  <c r="AP83" i="4" s="1"/>
  <c r="AX81" i="4"/>
  <c r="AS75" i="4"/>
  <c r="BI75" i="4" s="1"/>
  <c r="H85" i="4" s="1"/>
  <c r="AT81" i="4"/>
  <c r="AA83" i="4"/>
  <c r="AQ83" i="4" s="1"/>
  <c r="Q83" i="4"/>
  <c r="AG83" i="4" s="1"/>
  <c r="V83" i="4"/>
  <c r="AL83" i="4" s="1"/>
  <c r="BE81" i="4"/>
  <c r="AC84" i="4"/>
  <c r="K84" i="4"/>
  <c r="M84" i="4"/>
  <c r="I84" i="4"/>
  <c r="J84" i="4"/>
  <c r="L84" i="4"/>
  <c r="BD81" i="4"/>
  <c r="BA81" i="4"/>
  <c r="AY81" i="4"/>
  <c r="AU81" i="4"/>
  <c r="AW81" i="4"/>
  <c r="AZ81" i="4"/>
  <c r="BB81" i="4"/>
  <c r="R83" i="4"/>
  <c r="AH83" i="4" s="1"/>
  <c r="W83" i="4"/>
  <c r="AM83" i="4" s="1"/>
  <c r="AB83" i="4"/>
  <c r="AR83" i="4" s="1"/>
  <c r="N83" i="4"/>
  <c r="AD83" i="4" s="1"/>
  <c r="X83" i="4"/>
  <c r="AN83" i="4" s="1"/>
  <c r="S83" i="4"/>
  <c r="AI83" i="4" s="1"/>
  <c r="BF81" i="4"/>
  <c r="O83" i="4"/>
  <c r="AE83" i="4" s="1"/>
  <c r="T83" i="4"/>
  <c r="AJ83" i="4" s="1"/>
  <c r="Y83" i="4"/>
  <c r="AO83" i="4" s="1"/>
  <c r="AV81" i="4"/>
  <c r="AB84" i="4" l="1"/>
  <c r="AR84" i="4" s="1"/>
  <c r="W84" i="4"/>
  <c r="AM84" i="4" s="1"/>
  <c r="R84" i="4"/>
  <c r="AH84" i="4" s="1"/>
  <c r="AX82" i="4"/>
  <c r="AZ82" i="4"/>
  <c r="AU82" i="4"/>
  <c r="BA82" i="4"/>
  <c r="Q84" i="4"/>
  <c r="AG84" i="4" s="1"/>
  <c r="AA84" i="4"/>
  <c r="AQ84" i="4" s="1"/>
  <c r="V84" i="4"/>
  <c r="AL84" i="4" s="1"/>
  <c r="P84" i="4"/>
  <c r="AF84" i="4" s="1"/>
  <c r="U84" i="4"/>
  <c r="AK84" i="4" s="1"/>
  <c r="Z84" i="4"/>
  <c r="AP84" i="4" s="1"/>
  <c r="BG82" i="4"/>
  <c r="AS76" i="4"/>
  <c r="BI76" i="4" s="1"/>
  <c r="H86" i="4" s="1"/>
  <c r="AV82" i="4"/>
  <c r="Y84" i="4"/>
  <c r="AO84" i="4" s="1"/>
  <c r="T84" i="4"/>
  <c r="AJ84" i="4" s="1"/>
  <c r="O84" i="4"/>
  <c r="AE84" i="4" s="1"/>
  <c r="BF82" i="4"/>
  <c r="BB82" i="4"/>
  <c r="AW82" i="4"/>
  <c r="AY82" i="4"/>
  <c r="BD82" i="4"/>
  <c r="X84" i="4"/>
  <c r="AN84" i="4" s="1"/>
  <c r="N84" i="4"/>
  <c r="AD84" i="4" s="1"/>
  <c r="S84" i="4"/>
  <c r="AI84" i="4" s="1"/>
  <c r="BE82" i="4"/>
  <c r="I85" i="4"/>
  <c r="L85" i="4"/>
  <c r="K85" i="4"/>
  <c r="AC85" i="4"/>
  <c r="J85" i="4"/>
  <c r="M85" i="4"/>
  <c r="BC82" i="4"/>
  <c r="AT82" i="4"/>
  <c r="AS77" i="4" l="1"/>
  <c r="BI77" i="4" s="1"/>
  <c r="H87" i="4" s="1"/>
  <c r="U85" i="4"/>
  <c r="AK85" i="4" s="1"/>
  <c r="P85" i="4"/>
  <c r="AF85" i="4" s="1"/>
  <c r="Z85" i="4"/>
  <c r="AP85" i="4" s="1"/>
  <c r="BD83" i="4"/>
  <c r="AW83" i="4"/>
  <c r="BF83" i="4"/>
  <c r="K86" i="4"/>
  <c r="J86" i="4"/>
  <c r="M86" i="4"/>
  <c r="AC86" i="4"/>
  <c r="L86" i="4"/>
  <c r="I86" i="4"/>
  <c r="BC83" i="4"/>
  <c r="AA85" i="4"/>
  <c r="AQ85" i="4" s="1"/>
  <c r="V85" i="4"/>
  <c r="AL85" i="4" s="1"/>
  <c r="Q85" i="4"/>
  <c r="AG85" i="4" s="1"/>
  <c r="AV83" i="4"/>
  <c r="BA83" i="4"/>
  <c r="AZ83" i="4"/>
  <c r="AT83" i="4"/>
  <c r="W85" i="4"/>
  <c r="AM85" i="4" s="1"/>
  <c r="AB85" i="4"/>
  <c r="AR85" i="4" s="1"/>
  <c r="R85" i="4"/>
  <c r="AH85" i="4" s="1"/>
  <c r="BG83" i="4"/>
  <c r="Y85" i="4"/>
  <c r="AO85" i="4" s="1"/>
  <c r="O85" i="4"/>
  <c r="AE85" i="4" s="1"/>
  <c r="T85" i="4"/>
  <c r="AJ85" i="4" s="1"/>
  <c r="N85" i="4"/>
  <c r="AD85" i="4" s="1"/>
  <c r="X85" i="4"/>
  <c r="AN85" i="4" s="1"/>
  <c r="S85" i="4"/>
  <c r="AI85" i="4" s="1"/>
  <c r="AY83" i="4"/>
  <c r="BB83" i="4"/>
  <c r="BE83" i="4"/>
  <c r="AU83" i="4"/>
  <c r="AX83" i="4"/>
  <c r="N86" i="4" l="1"/>
  <c r="AD86" i="4" s="1"/>
  <c r="X86" i="4"/>
  <c r="AN86" i="4" s="1"/>
  <c r="S86" i="4"/>
  <c r="AI86" i="4" s="1"/>
  <c r="Y86" i="4"/>
  <c r="AO86" i="4" s="1"/>
  <c r="O86" i="4"/>
  <c r="AE86" i="4" s="1"/>
  <c r="T86" i="4"/>
  <c r="AJ86" i="4" s="1"/>
  <c r="AW84" i="4"/>
  <c r="AZ84" i="4"/>
  <c r="AV84" i="4"/>
  <c r="Q86" i="4"/>
  <c r="AG86" i="4" s="1"/>
  <c r="V86" i="4"/>
  <c r="AL86" i="4" s="1"/>
  <c r="AA86" i="4"/>
  <c r="AQ86" i="4" s="1"/>
  <c r="U86" i="4"/>
  <c r="AK86" i="4" s="1"/>
  <c r="Z86" i="4"/>
  <c r="AP86" i="4" s="1"/>
  <c r="P86" i="4"/>
  <c r="AF86" i="4" s="1"/>
  <c r="BB84" i="4"/>
  <c r="BE84" i="4"/>
  <c r="AY84" i="4"/>
  <c r="BG84" i="4"/>
  <c r="BD84" i="4"/>
  <c r="AX84" i="4"/>
  <c r="BC84" i="4"/>
  <c r="BF84" i="4"/>
  <c r="AT84" i="4"/>
  <c r="BA84" i="4"/>
  <c r="R86" i="4"/>
  <c r="AH86" i="4" s="1"/>
  <c r="W86" i="4"/>
  <c r="AM86" i="4" s="1"/>
  <c r="AB86" i="4"/>
  <c r="AR86" i="4" s="1"/>
  <c r="AS78" i="4"/>
  <c r="BI78" i="4" s="1"/>
  <c r="H88" i="4" s="1"/>
  <c r="AU84" i="4"/>
  <c r="L87" i="4"/>
  <c r="J87" i="4"/>
  <c r="M87" i="4"/>
  <c r="AC87" i="4"/>
  <c r="I87" i="4"/>
  <c r="K87" i="4"/>
  <c r="AB87" i="4" l="1"/>
  <c r="AR87" i="4" s="1"/>
  <c r="R87" i="4"/>
  <c r="AH87" i="4" s="1"/>
  <c r="W87" i="4"/>
  <c r="AM87" i="4" s="1"/>
  <c r="AT85" i="4"/>
  <c r="BC85" i="4"/>
  <c r="BD85" i="4"/>
  <c r="AY85" i="4"/>
  <c r="BB85" i="4"/>
  <c r="AV85" i="4"/>
  <c r="AW85" i="4"/>
  <c r="U87" i="4"/>
  <c r="AK87" i="4" s="1"/>
  <c r="Z87" i="4"/>
  <c r="AP87" i="4" s="1"/>
  <c r="P87" i="4"/>
  <c r="AF87" i="4" s="1"/>
  <c r="AS79" i="4"/>
  <c r="BI79" i="4" s="1"/>
  <c r="H89" i="4" s="1"/>
  <c r="N87" i="4"/>
  <c r="AD87" i="4" s="1"/>
  <c r="S87" i="4"/>
  <c r="AI87" i="4" s="1"/>
  <c r="X87" i="4"/>
  <c r="AN87" i="4" s="1"/>
  <c r="AA87" i="4"/>
  <c r="AQ87" i="4" s="1"/>
  <c r="Q87" i="4"/>
  <c r="AG87" i="4" s="1"/>
  <c r="V87" i="4"/>
  <c r="AL87" i="4" s="1"/>
  <c r="J88" i="4"/>
  <c r="K88" i="4"/>
  <c r="M88" i="4"/>
  <c r="AC88" i="4"/>
  <c r="I88" i="4"/>
  <c r="L88" i="4"/>
  <c r="BA85" i="4"/>
  <c r="BF85" i="4"/>
  <c r="AX85" i="4"/>
  <c r="BG85" i="4"/>
  <c r="BE85" i="4"/>
  <c r="AZ85" i="4"/>
  <c r="T87" i="4"/>
  <c r="AJ87" i="4" s="1"/>
  <c r="Y87" i="4"/>
  <c r="AO87" i="4" s="1"/>
  <c r="O87" i="4"/>
  <c r="AE87" i="4" s="1"/>
  <c r="AU85" i="4"/>
  <c r="X88" i="4" l="1"/>
  <c r="AN88" i="4" s="1"/>
  <c r="N88" i="4"/>
  <c r="AD88" i="4" s="1"/>
  <c r="S88" i="4"/>
  <c r="AI88" i="4" s="1"/>
  <c r="J89" i="4"/>
  <c r="AC89" i="4"/>
  <c r="M89" i="4"/>
  <c r="L89" i="4"/>
  <c r="I89" i="4"/>
  <c r="K89" i="4"/>
  <c r="AW86" i="4"/>
  <c r="BD86" i="4"/>
  <c r="AT86" i="4"/>
  <c r="BE86" i="4"/>
  <c r="AX86" i="4"/>
  <c r="BA86" i="4"/>
  <c r="AU86" i="4"/>
  <c r="AV86" i="4"/>
  <c r="AB88" i="4"/>
  <c r="AR88" i="4" s="1"/>
  <c r="R88" i="4"/>
  <c r="AH88" i="4" s="1"/>
  <c r="W88" i="4"/>
  <c r="AM88" i="4" s="1"/>
  <c r="AY86" i="4"/>
  <c r="BC86" i="4"/>
  <c r="AZ86" i="4"/>
  <c r="BG86" i="4"/>
  <c r="BF86" i="4"/>
  <c r="AA88" i="4"/>
  <c r="AQ88" i="4" s="1"/>
  <c r="V88" i="4"/>
  <c r="AL88" i="4" s="1"/>
  <c r="Q88" i="4"/>
  <c r="AG88" i="4" s="1"/>
  <c r="P88" i="4"/>
  <c r="AF88" i="4" s="1"/>
  <c r="U88" i="4"/>
  <c r="AK88" i="4" s="1"/>
  <c r="Z88" i="4"/>
  <c r="AP88" i="4" s="1"/>
  <c r="AS80" i="4"/>
  <c r="BI80" i="4" s="1"/>
  <c r="H90" i="4" s="1"/>
  <c r="T88" i="4"/>
  <c r="AJ88" i="4" s="1"/>
  <c r="Y88" i="4"/>
  <c r="AO88" i="4" s="1"/>
  <c r="O88" i="4"/>
  <c r="AE88" i="4" s="1"/>
  <c r="BB86" i="4"/>
  <c r="BA87" i="4" l="1"/>
  <c r="BD87" i="4"/>
  <c r="Z89" i="4"/>
  <c r="AP89" i="4" s="1"/>
  <c r="P89" i="4"/>
  <c r="AF89" i="4" s="1"/>
  <c r="U89" i="4"/>
  <c r="AK89" i="4" s="1"/>
  <c r="BG87" i="4"/>
  <c r="BC87" i="4"/>
  <c r="S89" i="4"/>
  <c r="AI89" i="4" s="1"/>
  <c r="N89" i="4"/>
  <c r="AD89" i="4" s="1"/>
  <c r="X89" i="4"/>
  <c r="AN89" i="4" s="1"/>
  <c r="O89" i="4"/>
  <c r="AE89" i="4" s="1"/>
  <c r="Y89" i="4"/>
  <c r="AO89" i="4" s="1"/>
  <c r="T89" i="4"/>
  <c r="AJ89" i="4" s="1"/>
  <c r="AX87" i="4"/>
  <c r="AW87" i="4"/>
  <c r="V89" i="4"/>
  <c r="AL89" i="4" s="1"/>
  <c r="AA89" i="4"/>
  <c r="AQ89" i="4" s="1"/>
  <c r="Q89" i="4"/>
  <c r="AG89" i="4" s="1"/>
  <c r="BB87" i="4"/>
  <c r="AU87" i="4"/>
  <c r="AT87" i="4"/>
  <c r="AS81" i="4"/>
  <c r="BI81" i="4" s="1"/>
  <c r="H91" i="4" s="1"/>
  <c r="BF87" i="4"/>
  <c r="AZ87" i="4"/>
  <c r="AY87" i="4"/>
  <c r="W89" i="4"/>
  <c r="AM89" i="4" s="1"/>
  <c r="R89" i="4"/>
  <c r="AH89" i="4" s="1"/>
  <c r="AB89" i="4"/>
  <c r="AR89" i="4" s="1"/>
  <c r="AC90" i="4"/>
  <c r="J90" i="4"/>
  <c r="M90" i="4"/>
  <c r="I90" i="4"/>
  <c r="L90" i="4"/>
  <c r="K90" i="4"/>
  <c r="AV87" i="4"/>
  <c r="BE87" i="4"/>
  <c r="BE88" i="4" l="1"/>
  <c r="AV88" i="4"/>
  <c r="X90" i="4"/>
  <c r="AN90" i="4" s="1"/>
  <c r="S90" i="4"/>
  <c r="AI90" i="4" s="1"/>
  <c r="N90" i="4"/>
  <c r="AD90" i="4" s="1"/>
  <c r="AW88" i="4"/>
  <c r="W90" i="4"/>
  <c r="AM90" i="4" s="1"/>
  <c r="AB90" i="4"/>
  <c r="AR90" i="4" s="1"/>
  <c r="R90" i="4"/>
  <c r="AH90" i="4" s="1"/>
  <c r="AZ88" i="4"/>
  <c r="AS82" i="4"/>
  <c r="BI82" i="4" s="1"/>
  <c r="H92" i="4" s="1"/>
  <c r="AU88" i="4"/>
  <c r="BD88" i="4"/>
  <c r="Y90" i="4"/>
  <c r="AO90" i="4" s="1"/>
  <c r="O90" i="4"/>
  <c r="AE90" i="4" s="1"/>
  <c r="T90" i="4"/>
  <c r="AJ90" i="4" s="1"/>
  <c r="AC91" i="4"/>
  <c r="J91" i="4"/>
  <c r="M91" i="4"/>
  <c r="L91" i="4"/>
  <c r="I91" i="4"/>
  <c r="K91" i="4"/>
  <c r="AX88" i="4"/>
  <c r="BC88" i="4"/>
  <c r="V90" i="4"/>
  <c r="AL90" i="4" s="1"/>
  <c r="AA90" i="4"/>
  <c r="AQ90" i="4" s="1"/>
  <c r="Q90" i="4"/>
  <c r="AG90" i="4" s="1"/>
  <c r="AY88" i="4"/>
  <c r="BF88" i="4"/>
  <c r="AT88" i="4"/>
  <c r="BB88" i="4"/>
  <c r="BA88" i="4"/>
  <c r="P90" i="4"/>
  <c r="AF90" i="4" s="1"/>
  <c r="U90" i="4"/>
  <c r="AK90" i="4" s="1"/>
  <c r="Z90" i="4"/>
  <c r="AP90" i="4" s="1"/>
  <c r="BG88" i="4"/>
  <c r="U91" i="4" l="1"/>
  <c r="AK91" i="4" s="1"/>
  <c r="P91" i="4"/>
  <c r="AF91" i="4" s="1"/>
  <c r="Z91" i="4"/>
  <c r="AP91" i="4" s="1"/>
  <c r="T91" i="4"/>
  <c r="AJ91" i="4" s="1"/>
  <c r="O91" i="4"/>
  <c r="AE91" i="4" s="1"/>
  <c r="Y91" i="4"/>
  <c r="AO91" i="4" s="1"/>
  <c r="AW89" i="4"/>
  <c r="BB89" i="4"/>
  <c r="BF89" i="4"/>
  <c r="S91" i="4"/>
  <c r="AI91" i="4" s="1"/>
  <c r="X91" i="4"/>
  <c r="AN91" i="4" s="1"/>
  <c r="N91" i="4"/>
  <c r="AD91" i="4" s="1"/>
  <c r="BD89" i="4"/>
  <c r="AS83" i="4"/>
  <c r="BI83" i="4" s="1"/>
  <c r="H93" i="4" s="1"/>
  <c r="AV89" i="4"/>
  <c r="BG89" i="4"/>
  <c r="AX89" i="4"/>
  <c r="Q91" i="4"/>
  <c r="AG91" i="4" s="1"/>
  <c r="AA91" i="4"/>
  <c r="AQ91" i="4" s="1"/>
  <c r="V91" i="4"/>
  <c r="AL91" i="4" s="1"/>
  <c r="L92" i="4"/>
  <c r="J92" i="4"/>
  <c r="K92" i="4"/>
  <c r="M92" i="4"/>
  <c r="AC92" i="4"/>
  <c r="I92" i="4"/>
  <c r="BA89" i="4"/>
  <c r="AT89" i="4"/>
  <c r="AY89" i="4"/>
  <c r="W91" i="4"/>
  <c r="AM91" i="4" s="1"/>
  <c r="AB91" i="4"/>
  <c r="AR91" i="4" s="1"/>
  <c r="R91" i="4"/>
  <c r="AH91" i="4" s="1"/>
  <c r="AU89" i="4"/>
  <c r="AZ89" i="4"/>
  <c r="BE89" i="4"/>
  <c r="BC89" i="4"/>
  <c r="BE90" i="4" l="1"/>
  <c r="V92" i="4"/>
  <c r="AL92" i="4" s="1"/>
  <c r="AA92" i="4"/>
  <c r="AQ92" i="4" s="1"/>
  <c r="Q92" i="4"/>
  <c r="AG92" i="4" s="1"/>
  <c r="AV90" i="4"/>
  <c r="BD90" i="4"/>
  <c r="AY90" i="4"/>
  <c r="BA90" i="4"/>
  <c r="W92" i="4"/>
  <c r="AM92" i="4" s="1"/>
  <c r="AB92" i="4"/>
  <c r="AR92" i="4" s="1"/>
  <c r="R92" i="4"/>
  <c r="AH92" i="4" s="1"/>
  <c r="BF90" i="4"/>
  <c r="AW90" i="4"/>
  <c r="AZ90" i="4"/>
  <c r="BG90" i="4"/>
  <c r="AS84" i="4"/>
  <c r="BI84" i="4" s="1"/>
  <c r="H94" i="4" s="1"/>
  <c r="BC90" i="4"/>
  <c r="U92" i="4"/>
  <c r="AK92" i="4" s="1"/>
  <c r="Z92" i="4"/>
  <c r="AP92" i="4" s="1"/>
  <c r="P92" i="4"/>
  <c r="AF92" i="4" s="1"/>
  <c r="AT90" i="4"/>
  <c r="X92" i="4"/>
  <c r="AN92" i="4" s="1"/>
  <c r="S92" i="4"/>
  <c r="AI92" i="4" s="1"/>
  <c r="N92" i="4"/>
  <c r="AD92" i="4" s="1"/>
  <c r="O92" i="4"/>
  <c r="AE92" i="4" s="1"/>
  <c r="Y92" i="4"/>
  <c r="AO92" i="4" s="1"/>
  <c r="T92" i="4"/>
  <c r="AJ92" i="4" s="1"/>
  <c r="AC93" i="4"/>
  <c r="I93" i="4"/>
  <c r="L93" i="4"/>
  <c r="M93" i="4"/>
  <c r="K93" i="4"/>
  <c r="J93" i="4"/>
  <c r="BB90" i="4"/>
  <c r="AU90" i="4"/>
  <c r="AX90" i="4"/>
  <c r="Y93" i="4" l="1"/>
  <c r="AO93" i="4" s="1"/>
  <c r="T93" i="4"/>
  <c r="AJ93" i="4" s="1"/>
  <c r="O93" i="4"/>
  <c r="AE93" i="4" s="1"/>
  <c r="AC94" i="4"/>
  <c r="L94" i="4"/>
  <c r="M94" i="4"/>
  <c r="I94" i="4"/>
  <c r="J94" i="4"/>
  <c r="K94" i="4"/>
  <c r="BA91" i="4"/>
  <c r="P93" i="4"/>
  <c r="AF93" i="4" s="1"/>
  <c r="Z93" i="4"/>
  <c r="AP93" i="4" s="1"/>
  <c r="U93" i="4"/>
  <c r="AK93" i="4" s="1"/>
  <c r="BC91" i="4"/>
  <c r="BG91" i="4"/>
  <c r="AW91" i="4"/>
  <c r="AX91" i="4"/>
  <c r="W93" i="4"/>
  <c r="AM93" i="4" s="1"/>
  <c r="R93" i="4"/>
  <c r="AH93" i="4" s="1"/>
  <c r="AB93" i="4"/>
  <c r="AR93" i="4" s="1"/>
  <c r="AY91" i="4"/>
  <c r="AV91" i="4"/>
  <c r="AU91" i="4"/>
  <c r="BB91" i="4"/>
  <c r="V93" i="4"/>
  <c r="AL93" i="4" s="1"/>
  <c r="AA93" i="4"/>
  <c r="AQ93" i="4" s="1"/>
  <c r="Q93" i="4"/>
  <c r="AG93" i="4" s="1"/>
  <c r="AS85" i="4"/>
  <c r="BI85" i="4" s="1"/>
  <c r="H95" i="4" s="1"/>
  <c r="AZ91" i="4"/>
  <c r="BF91" i="4"/>
  <c r="BE91" i="4"/>
  <c r="N93" i="4"/>
  <c r="AD93" i="4" s="1"/>
  <c r="X93" i="4"/>
  <c r="AN93" i="4" s="1"/>
  <c r="S93" i="4"/>
  <c r="AI93" i="4" s="1"/>
  <c r="AT91" i="4"/>
  <c r="BD91" i="4"/>
  <c r="BE92" i="4" l="1"/>
  <c r="AZ92" i="4"/>
  <c r="AW92" i="4"/>
  <c r="BC92" i="4"/>
  <c r="Y94" i="4"/>
  <c r="AO94" i="4" s="1"/>
  <c r="O94" i="4"/>
  <c r="AE94" i="4" s="1"/>
  <c r="T94" i="4"/>
  <c r="AJ94" i="4" s="1"/>
  <c r="AT92" i="4"/>
  <c r="BD92" i="4"/>
  <c r="AU92" i="4"/>
  <c r="AY92" i="4"/>
  <c r="BA92" i="4"/>
  <c r="N94" i="4"/>
  <c r="AD94" i="4" s="1"/>
  <c r="S94" i="4"/>
  <c r="AI94" i="4" s="1"/>
  <c r="X94" i="4"/>
  <c r="AN94" i="4" s="1"/>
  <c r="BF92" i="4"/>
  <c r="AS86" i="4"/>
  <c r="BI86" i="4" s="1"/>
  <c r="H96" i="4" s="1"/>
  <c r="AX92" i="4"/>
  <c r="BG92" i="4"/>
  <c r="AB94" i="4"/>
  <c r="AR94" i="4" s="1"/>
  <c r="R94" i="4"/>
  <c r="AH94" i="4" s="1"/>
  <c r="W94" i="4"/>
  <c r="AM94" i="4" s="1"/>
  <c r="I95" i="4"/>
  <c r="AC95" i="4"/>
  <c r="L95" i="4"/>
  <c r="M95" i="4"/>
  <c r="K95" i="4"/>
  <c r="J95" i="4"/>
  <c r="BB92" i="4"/>
  <c r="AV92" i="4"/>
  <c r="P94" i="4"/>
  <c r="AF94" i="4" s="1"/>
  <c r="U94" i="4"/>
  <c r="AK94" i="4" s="1"/>
  <c r="Z94" i="4"/>
  <c r="AP94" i="4" s="1"/>
  <c r="Q94" i="4"/>
  <c r="AG94" i="4" s="1"/>
  <c r="V94" i="4"/>
  <c r="AL94" i="4" s="1"/>
  <c r="AA94" i="4"/>
  <c r="AQ94" i="4" s="1"/>
  <c r="AV93" i="4" l="1"/>
  <c r="BA93" i="4"/>
  <c r="AU93" i="4"/>
  <c r="P95" i="4"/>
  <c r="AF95" i="4" s="1"/>
  <c r="Z95" i="4"/>
  <c r="AP95" i="4" s="1"/>
  <c r="U95" i="4"/>
  <c r="AK95" i="4" s="1"/>
  <c r="X95" i="4"/>
  <c r="AN95" i="4" s="1"/>
  <c r="N95" i="4"/>
  <c r="AD95" i="4" s="1"/>
  <c r="S95" i="4"/>
  <c r="AI95" i="4" s="1"/>
  <c r="BG93" i="4"/>
  <c r="AS87" i="4"/>
  <c r="BI87" i="4" s="1"/>
  <c r="H97" i="4" s="1"/>
  <c r="BC93" i="4"/>
  <c r="AZ93" i="4"/>
  <c r="BD93" i="4"/>
  <c r="AC96" i="4"/>
  <c r="K96" i="4"/>
  <c r="I96" i="4"/>
  <c r="M96" i="4"/>
  <c r="L96" i="4"/>
  <c r="J96" i="4"/>
  <c r="AY93" i="4"/>
  <c r="Q95" i="4"/>
  <c r="AG95" i="4" s="1"/>
  <c r="AA95" i="4"/>
  <c r="AQ95" i="4" s="1"/>
  <c r="V95" i="4"/>
  <c r="AL95" i="4" s="1"/>
  <c r="AX93" i="4"/>
  <c r="BF93" i="4"/>
  <c r="AW93" i="4"/>
  <c r="BE93" i="4"/>
  <c r="BB93" i="4"/>
  <c r="W95" i="4"/>
  <c r="AM95" i="4" s="1"/>
  <c r="AB95" i="4"/>
  <c r="AR95" i="4" s="1"/>
  <c r="R95" i="4"/>
  <c r="AH95" i="4" s="1"/>
  <c r="O95" i="4"/>
  <c r="AE95" i="4" s="1"/>
  <c r="Y95" i="4"/>
  <c r="AO95" i="4" s="1"/>
  <c r="T95" i="4"/>
  <c r="AJ95" i="4" s="1"/>
  <c r="AT93" i="4"/>
  <c r="BB94" i="4" l="1"/>
  <c r="BE94" i="4"/>
  <c r="N96" i="4"/>
  <c r="AD96" i="4" s="1"/>
  <c r="S96" i="4"/>
  <c r="AI96" i="4" s="1"/>
  <c r="X96" i="4"/>
  <c r="AN96" i="4" s="1"/>
  <c r="Y96" i="4"/>
  <c r="AO96" i="4" s="1"/>
  <c r="T96" i="4"/>
  <c r="AJ96" i="4" s="1"/>
  <c r="O96" i="4"/>
  <c r="AE96" i="4" s="1"/>
  <c r="U96" i="4"/>
  <c r="AK96" i="4" s="1"/>
  <c r="Z96" i="4"/>
  <c r="AP96" i="4" s="1"/>
  <c r="P96" i="4"/>
  <c r="AF96" i="4" s="1"/>
  <c r="AZ94" i="4"/>
  <c r="AS88" i="4"/>
  <c r="BI88" i="4" s="1"/>
  <c r="H98" i="4" s="1"/>
  <c r="BA94" i="4"/>
  <c r="AT94" i="4"/>
  <c r="AX94" i="4"/>
  <c r="V96" i="4"/>
  <c r="AL96" i="4" s="1"/>
  <c r="AA96" i="4"/>
  <c r="AQ96" i="4" s="1"/>
  <c r="Q96" i="4"/>
  <c r="AG96" i="4" s="1"/>
  <c r="L97" i="4"/>
  <c r="AC97" i="4"/>
  <c r="M97" i="4"/>
  <c r="I97" i="4"/>
  <c r="J97" i="4"/>
  <c r="K97" i="4"/>
  <c r="AY94" i="4"/>
  <c r="W96" i="4"/>
  <c r="AM96" i="4" s="1"/>
  <c r="R96" i="4"/>
  <c r="AH96" i="4" s="1"/>
  <c r="AB96" i="4"/>
  <c r="AR96" i="4" s="1"/>
  <c r="BD94" i="4"/>
  <c r="BC94" i="4"/>
  <c r="BG94" i="4"/>
  <c r="AU94" i="4"/>
  <c r="AV94" i="4"/>
  <c r="AW94" i="4"/>
  <c r="BF94" i="4"/>
  <c r="W97" i="4" l="1"/>
  <c r="AM97" i="4" s="1"/>
  <c r="AB97" i="4"/>
  <c r="AR97" i="4" s="1"/>
  <c r="R97" i="4"/>
  <c r="AH97" i="4" s="1"/>
  <c r="AT95" i="4"/>
  <c r="AS89" i="4"/>
  <c r="BI89" i="4" s="1"/>
  <c r="H99" i="4" s="1"/>
  <c r="P97" i="4"/>
  <c r="AF97" i="4" s="1"/>
  <c r="Z97" i="4"/>
  <c r="AP97" i="4" s="1"/>
  <c r="U97" i="4"/>
  <c r="AK97" i="4" s="1"/>
  <c r="I98" i="4"/>
  <c r="AC98" i="4"/>
  <c r="M98" i="4"/>
  <c r="J98" i="4"/>
  <c r="L98" i="4"/>
  <c r="K98" i="4"/>
  <c r="BE95" i="4"/>
  <c r="AU95" i="4"/>
  <c r="AV95" i="4"/>
  <c r="AX95" i="4"/>
  <c r="AZ95" i="4"/>
  <c r="AW95" i="4"/>
  <c r="BF95" i="4"/>
  <c r="BG95" i="4"/>
  <c r="BD95" i="4"/>
  <c r="T97" i="4"/>
  <c r="AJ97" i="4" s="1"/>
  <c r="O97" i="4"/>
  <c r="AE97" i="4" s="1"/>
  <c r="Y97" i="4"/>
  <c r="AO97" i="4" s="1"/>
  <c r="AA97" i="4"/>
  <c r="AQ97" i="4" s="1"/>
  <c r="Q97" i="4"/>
  <c r="AG97" i="4" s="1"/>
  <c r="V97" i="4"/>
  <c r="AL97" i="4" s="1"/>
  <c r="BA95" i="4"/>
  <c r="AY95" i="4"/>
  <c r="N97" i="4"/>
  <c r="AD97" i="4" s="1"/>
  <c r="X97" i="4"/>
  <c r="AN97" i="4" s="1"/>
  <c r="S97" i="4"/>
  <c r="AI97" i="4" s="1"/>
  <c r="BB95" i="4"/>
  <c r="BC95" i="4"/>
  <c r="AY96" i="4" l="1"/>
  <c r="BG96" i="4"/>
  <c r="AW96" i="4"/>
  <c r="AX96" i="4"/>
  <c r="AU96" i="4"/>
  <c r="U98" i="4"/>
  <c r="AK98" i="4" s="1"/>
  <c r="P98" i="4"/>
  <c r="AF98" i="4" s="1"/>
  <c r="Z98" i="4"/>
  <c r="AP98" i="4" s="1"/>
  <c r="AA98" i="4"/>
  <c r="AQ98" i="4" s="1"/>
  <c r="Q98" i="4"/>
  <c r="AG98" i="4" s="1"/>
  <c r="V98" i="4"/>
  <c r="AL98" i="4" s="1"/>
  <c r="N98" i="4"/>
  <c r="AD98" i="4" s="1"/>
  <c r="S98" i="4"/>
  <c r="AI98" i="4" s="1"/>
  <c r="X98" i="4"/>
  <c r="AN98" i="4" s="1"/>
  <c r="AS90" i="4"/>
  <c r="BI90" i="4" s="1"/>
  <c r="H100" i="4" s="1"/>
  <c r="BC96" i="4"/>
  <c r="BA96" i="4"/>
  <c r="BD96" i="4"/>
  <c r="BF96" i="4"/>
  <c r="AZ96" i="4"/>
  <c r="AV96" i="4"/>
  <c r="BE96" i="4"/>
  <c r="O98" i="4"/>
  <c r="AE98" i="4" s="1"/>
  <c r="T98" i="4"/>
  <c r="AJ98" i="4" s="1"/>
  <c r="Y98" i="4"/>
  <c r="AO98" i="4" s="1"/>
  <c r="K99" i="4"/>
  <c r="AC99" i="4"/>
  <c r="L99" i="4"/>
  <c r="I99" i="4"/>
  <c r="M99" i="4"/>
  <c r="J99" i="4"/>
  <c r="BB96" i="4"/>
  <c r="W98" i="4"/>
  <c r="AM98" i="4" s="1"/>
  <c r="AB98" i="4"/>
  <c r="AR98" i="4" s="1"/>
  <c r="R98" i="4"/>
  <c r="AH98" i="4" s="1"/>
  <c r="AT96" i="4"/>
  <c r="BF97" i="4" l="1"/>
  <c r="AS91" i="4"/>
  <c r="BI91" i="4" s="1"/>
  <c r="H101" i="4" s="1"/>
  <c r="T99" i="4"/>
  <c r="AJ99" i="4" s="1"/>
  <c r="O99" i="4"/>
  <c r="AE99" i="4" s="1"/>
  <c r="Y99" i="4"/>
  <c r="AO99" i="4" s="1"/>
  <c r="M100" i="4"/>
  <c r="K100" i="4"/>
  <c r="AC100" i="4"/>
  <c r="I100" i="4"/>
  <c r="L100" i="4"/>
  <c r="J100" i="4"/>
  <c r="AX97" i="4"/>
  <c r="BG97" i="4"/>
  <c r="AT97" i="4"/>
  <c r="Z99" i="4"/>
  <c r="AP99" i="4" s="1"/>
  <c r="U99" i="4"/>
  <c r="AK99" i="4" s="1"/>
  <c r="P99" i="4"/>
  <c r="AF99" i="4" s="1"/>
  <c r="AZ97" i="4"/>
  <c r="AB99" i="4"/>
  <c r="AR99" i="4" s="1"/>
  <c r="R99" i="4"/>
  <c r="AH99" i="4" s="1"/>
  <c r="W99" i="4"/>
  <c r="AM99" i="4" s="1"/>
  <c r="BE97" i="4"/>
  <c r="BD97" i="4"/>
  <c r="BC97" i="4"/>
  <c r="BB97" i="4"/>
  <c r="N99" i="4"/>
  <c r="AD99" i="4" s="1"/>
  <c r="X99" i="4"/>
  <c r="AN99" i="4" s="1"/>
  <c r="S99" i="4"/>
  <c r="AI99" i="4" s="1"/>
  <c r="AU97" i="4"/>
  <c r="AW97" i="4"/>
  <c r="AY97" i="4"/>
  <c r="AA99" i="4"/>
  <c r="AQ99" i="4" s="1"/>
  <c r="V99" i="4"/>
  <c r="AL99" i="4" s="1"/>
  <c r="Q99" i="4"/>
  <c r="AG99" i="4" s="1"/>
  <c r="AV97" i="4"/>
  <c r="BA97" i="4"/>
  <c r="BE98" i="4" l="1"/>
  <c r="BG98" i="4"/>
  <c r="Z100" i="4"/>
  <c r="AP100" i="4" s="1"/>
  <c r="P100" i="4"/>
  <c r="AF100" i="4" s="1"/>
  <c r="U100" i="4"/>
  <c r="AK100" i="4" s="1"/>
  <c r="AY98" i="4"/>
  <c r="AU98" i="4"/>
  <c r="AZ98" i="4"/>
  <c r="AA100" i="4"/>
  <c r="AQ100" i="4" s="1"/>
  <c r="Q100" i="4"/>
  <c r="AG100" i="4" s="1"/>
  <c r="V100" i="4"/>
  <c r="AL100" i="4" s="1"/>
  <c r="AB100" i="4"/>
  <c r="AR100" i="4" s="1"/>
  <c r="R100" i="4"/>
  <c r="AH100" i="4" s="1"/>
  <c r="W100" i="4"/>
  <c r="AM100" i="4" s="1"/>
  <c r="AS92" i="4"/>
  <c r="BI92" i="4" s="1"/>
  <c r="H102" i="4" s="1"/>
  <c r="BB98" i="4"/>
  <c r="AX98" i="4"/>
  <c r="I101" i="4"/>
  <c r="J101" i="4"/>
  <c r="M101" i="4"/>
  <c r="AC101" i="4"/>
  <c r="K101" i="4"/>
  <c r="L101" i="4"/>
  <c r="BA98" i="4"/>
  <c r="BD98" i="4"/>
  <c r="AT98" i="4"/>
  <c r="N100" i="4"/>
  <c r="AD100" i="4" s="1"/>
  <c r="X100" i="4"/>
  <c r="AN100" i="4" s="1"/>
  <c r="S100" i="4"/>
  <c r="AI100" i="4" s="1"/>
  <c r="AW98" i="4"/>
  <c r="BF98" i="4"/>
  <c r="AV98" i="4"/>
  <c r="BC98" i="4"/>
  <c r="O100" i="4"/>
  <c r="AE100" i="4" s="1"/>
  <c r="T100" i="4"/>
  <c r="AJ100" i="4" s="1"/>
  <c r="Y100" i="4"/>
  <c r="AO100" i="4" s="1"/>
  <c r="AT99" i="4" l="1"/>
  <c r="BA99" i="4"/>
  <c r="AX99" i="4"/>
  <c r="BC99" i="4"/>
  <c r="BF99" i="4"/>
  <c r="AB101" i="4"/>
  <c r="AR101" i="4" s="1"/>
  <c r="W101" i="4"/>
  <c r="AM101" i="4" s="1"/>
  <c r="R101" i="4"/>
  <c r="AH101" i="4" s="1"/>
  <c r="K102" i="4"/>
  <c r="AC102" i="4"/>
  <c r="J102" i="4"/>
  <c r="M102" i="4"/>
  <c r="L102" i="4"/>
  <c r="I102" i="4"/>
  <c r="BG99" i="4"/>
  <c r="BD99" i="4"/>
  <c r="BB99" i="4"/>
  <c r="AU99" i="4"/>
  <c r="Q101" i="4"/>
  <c r="AG101" i="4" s="1"/>
  <c r="AA101" i="4"/>
  <c r="AQ101" i="4" s="1"/>
  <c r="V101" i="4"/>
  <c r="AL101" i="4" s="1"/>
  <c r="O101" i="4"/>
  <c r="AE101" i="4" s="1"/>
  <c r="Y101" i="4"/>
  <c r="AO101" i="4" s="1"/>
  <c r="T101" i="4"/>
  <c r="AJ101" i="4" s="1"/>
  <c r="AV99" i="4"/>
  <c r="AW99" i="4"/>
  <c r="P101" i="4"/>
  <c r="AF101" i="4" s="1"/>
  <c r="Z101" i="4"/>
  <c r="AP101" i="4" s="1"/>
  <c r="U101" i="4"/>
  <c r="AK101" i="4" s="1"/>
  <c r="S101" i="4"/>
  <c r="AI101" i="4" s="1"/>
  <c r="N101" i="4"/>
  <c r="AD101" i="4" s="1"/>
  <c r="X101" i="4"/>
  <c r="AN101" i="4" s="1"/>
  <c r="BE99" i="4"/>
  <c r="AS93" i="4"/>
  <c r="BI93" i="4" s="1"/>
  <c r="H103" i="4" s="1"/>
  <c r="AZ99" i="4"/>
  <c r="AY99" i="4"/>
  <c r="AY100" i="4" l="1"/>
  <c r="AZ100" i="4"/>
  <c r="AW100" i="4"/>
  <c r="BG100" i="4"/>
  <c r="W102" i="4"/>
  <c r="AM102" i="4" s="1"/>
  <c r="AB102" i="4"/>
  <c r="AR102" i="4" s="1"/>
  <c r="R102" i="4"/>
  <c r="AH102" i="4" s="1"/>
  <c r="O102" i="4"/>
  <c r="AE102" i="4" s="1"/>
  <c r="T102" i="4"/>
  <c r="AJ102" i="4" s="1"/>
  <c r="Y102" i="4"/>
  <c r="AO102" i="4" s="1"/>
  <c r="BC100" i="4"/>
  <c r="BA100" i="4"/>
  <c r="BD100" i="4"/>
  <c r="S102" i="4"/>
  <c r="AI102" i="4" s="1"/>
  <c r="X102" i="4"/>
  <c r="AN102" i="4" s="1"/>
  <c r="N102" i="4"/>
  <c r="AD102" i="4" s="1"/>
  <c r="AS94" i="4"/>
  <c r="BI94" i="4" s="1"/>
  <c r="H104" i="4" s="1"/>
  <c r="AV100" i="4"/>
  <c r="AU100" i="4"/>
  <c r="K103" i="4"/>
  <c r="AC103" i="4"/>
  <c r="J103" i="4"/>
  <c r="I103" i="4"/>
  <c r="M103" i="4"/>
  <c r="L103" i="4"/>
  <c r="AA102" i="4"/>
  <c r="AQ102" i="4" s="1"/>
  <c r="Q102" i="4"/>
  <c r="AG102" i="4" s="1"/>
  <c r="V102" i="4"/>
  <c r="AL102" i="4" s="1"/>
  <c r="Z102" i="4"/>
  <c r="AP102" i="4" s="1"/>
  <c r="P102" i="4"/>
  <c r="AF102" i="4" s="1"/>
  <c r="U102" i="4"/>
  <c r="AK102" i="4" s="1"/>
  <c r="BF100" i="4"/>
  <c r="AX100" i="4"/>
  <c r="AT100" i="4"/>
  <c r="BE100" i="4"/>
  <c r="BB100" i="4"/>
  <c r="AX101" i="4" l="1"/>
  <c r="AU101" i="4"/>
  <c r="O103" i="4"/>
  <c r="AE103" i="4" s="1"/>
  <c r="T103" i="4"/>
  <c r="AJ103" i="4" s="1"/>
  <c r="Y103" i="4"/>
  <c r="AO103" i="4" s="1"/>
  <c r="L104" i="4"/>
  <c r="AC104" i="4"/>
  <c r="I104" i="4"/>
  <c r="M104" i="4"/>
  <c r="J104" i="4"/>
  <c r="K104" i="4"/>
  <c r="BD101" i="4"/>
  <c r="BC101" i="4"/>
  <c r="BG101" i="4"/>
  <c r="AZ101" i="4"/>
  <c r="AT101" i="4"/>
  <c r="V103" i="4"/>
  <c r="AL103" i="4" s="1"/>
  <c r="Q103" i="4"/>
  <c r="AG103" i="4" s="1"/>
  <c r="AA103" i="4"/>
  <c r="AQ103" i="4" s="1"/>
  <c r="BB101" i="4"/>
  <c r="BF101" i="4"/>
  <c r="AV101" i="4"/>
  <c r="W103" i="4"/>
  <c r="AM103" i="4" s="1"/>
  <c r="R103" i="4"/>
  <c r="AH103" i="4" s="1"/>
  <c r="AB103" i="4"/>
  <c r="AR103" i="4" s="1"/>
  <c r="P103" i="4"/>
  <c r="AF103" i="4" s="1"/>
  <c r="U103" i="4"/>
  <c r="AK103" i="4" s="1"/>
  <c r="Z103" i="4"/>
  <c r="AP103" i="4" s="1"/>
  <c r="BA101" i="4"/>
  <c r="AW101" i="4"/>
  <c r="AY101" i="4"/>
  <c r="BE101" i="4"/>
  <c r="X103" i="4"/>
  <c r="AN103" i="4" s="1"/>
  <c r="N103" i="4"/>
  <c r="AD103" i="4" s="1"/>
  <c r="S103" i="4"/>
  <c r="AI103" i="4" s="1"/>
  <c r="AS95" i="4"/>
  <c r="BI95" i="4" s="1"/>
  <c r="H105" i="4" s="1"/>
  <c r="AZ102" i="4" l="1"/>
  <c r="AY102" i="4"/>
  <c r="BA102" i="4"/>
  <c r="AV102" i="4"/>
  <c r="BB102" i="4"/>
  <c r="T104" i="4"/>
  <c r="AJ104" i="4" s="1"/>
  <c r="Y104" i="4"/>
  <c r="AO104" i="4" s="1"/>
  <c r="O104" i="4"/>
  <c r="AE104" i="4" s="1"/>
  <c r="V104" i="4"/>
  <c r="AL104" i="4" s="1"/>
  <c r="Q104" i="4"/>
  <c r="AG104" i="4" s="1"/>
  <c r="AA104" i="4"/>
  <c r="AQ104" i="4" s="1"/>
  <c r="AU102" i="4"/>
  <c r="AT102" i="4"/>
  <c r="BG102" i="4"/>
  <c r="BD102" i="4"/>
  <c r="R104" i="4"/>
  <c r="AH104" i="4" s="1"/>
  <c r="W104" i="4"/>
  <c r="AM104" i="4" s="1"/>
  <c r="AB104" i="4"/>
  <c r="AR104" i="4" s="1"/>
  <c r="I105" i="4"/>
  <c r="AC105" i="4"/>
  <c r="K105" i="4"/>
  <c r="M105" i="4"/>
  <c r="L105" i="4"/>
  <c r="J105" i="4"/>
  <c r="BE102" i="4"/>
  <c r="AW102" i="4"/>
  <c r="BF102" i="4"/>
  <c r="X104" i="4"/>
  <c r="AN104" i="4" s="1"/>
  <c r="N104" i="4"/>
  <c r="AD104" i="4" s="1"/>
  <c r="S104" i="4"/>
  <c r="AI104" i="4" s="1"/>
  <c r="AX102" i="4"/>
  <c r="AS96" i="4"/>
  <c r="BI96" i="4" s="1"/>
  <c r="H106" i="4" s="1"/>
  <c r="BC102" i="4"/>
  <c r="U104" i="4"/>
  <c r="AK104" i="4" s="1"/>
  <c r="P104" i="4"/>
  <c r="AF104" i="4" s="1"/>
  <c r="Z104" i="4"/>
  <c r="AP104" i="4" s="1"/>
  <c r="J106" i="4" l="1"/>
  <c r="L106" i="4"/>
  <c r="M106" i="4"/>
  <c r="I106" i="4"/>
  <c r="K106" i="4"/>
  <c r="AC106" i="4"/>
  <c r="AW103" i="4"/>
  <c r="BC103" i="4"/>
  <c r="AX103" i="4"/>
  <c r="AA105" i="4"/>
  <c r="AQ105" i="4" s="1"/>
  <c r="Q105" i="4"/>
  <c r="AG105" i="4" s="1"/>
  <c r="V105" i="4"/>
  <c r="AL105" i="4" s="1"/>
  <c r="S105" i="4"/>
  <c r="AI105" i="4" s="1"/>
  <c r="X105" i="4"/>
  <c r="AN105" i="4" s="1"/>
  <c r="N105" i="4"/>
  <c r="AD105" i="4" s="1"/>
  <c r="BD103" i="4"/>
  <c r="AT103" i="4"/>
  <c r="AV103" i="4"/>
  <c r="AY103" i="4"/>
  <c r="BE103" i="4"/>
  <c r="W105" i="4"/>
  <c r="AM105" i="4" s="1"/>
  <c r="R105" i="4"/>
  <c r="AH105" i="4" s="1"/>
  <c r="AB105" i="4"/>
  <c r="AR105" i="4" s="1"/>
  <c r="BF103" i="4"/>
  <c r="AS97" i="4"/>
  <c r="BI97" i="4" s="1"/>
  <c r="H107" i="4" s="1"/>
  <c r="P105" i="4"/>
  <c r="AF105" i="4" s="1"/>
  <c r="Z105" i="4"/>
  <c r="AP105" i="4" s="1"/>
  <c r="U105" i="4"/>
  <c r="AK105" i="4" s="1"/>
  <c r="BG103" i="4"/>
  <c r="AU103" i="4"/>
  <c r="BB103" i="4"/>
  <c r="BA103" i="4"/>
  <c r="AZ103" i="4"/>
  <c r="Y105" i="4"/>
  <c r="AO105" i="4" s="1"/>
  <c r="T105" i="4"/>
  <c r="AJ105" i="4" s="1"/>
  <c r="O105" i="4"/>
  <c r="AE105" i="4" s="1"/>
  <c r="BA104" i="4" l="1"/>
  <c r="BF104" i="4"/>
  <c r="AZ104" i="4"/>
  <c r="BB104" i="4"/>
  <c r="BG104" i="4"/>
  <c r="BE104" i="4"/>
  <c r="AV104" i="4"/>
  <c r="BD104" i="4"/>
  <c r="AX104" i="4"/>
  <c r="AW104" i="4"/>
  <c r="S106" i="4"/>
  <c r="AI106" i="4" s="1"/>
  <c r="N106" i="4"/>
  <c r="AD106" i="4" s="1"/>
  <c r="X106" i="4"/>
  <c r="AN106" i="4" s="1"/>
  <c r="AS98" i="4"/>
  <c r="BI98" i="4" s="1"/>
  <c r="H108" i="4" s="1"/>
  <c r="AB106" i="4"/>
  <c r="AR106" i="4" s="1"/>
  <c r="R106" i="4"/>
  <c r="AH106" i="4" s="1"/>
  <c r="W106" i="4"/>
  <c r="AM106" i="4" s="1"/>
  <c r="AU104" i="4"/>
  <c r="M107" i="4"/>
  <c r="K107" i="4"/>
  <c r="AC107" i="4"/>
  <c r="I107" i="4"/>
  <c r="J107" i="4"/>
  <c r="L107" i="4"/>
  <c r="AY104" i="4"/>
  <c r="AT104" i="4"/>
  <c r="BC104" i="4"/>
  <c r="Q106" i="4"/>
  <c r="AG106" i="4" s="1"/>
  <c r="V106" i="4"/>
  <c r="AL106" i="4" s="1"/>
  <c r="AA106" i="4"/>
  <c r="AQ106" i="4" s="1"/>
  <c r="P106" i="4"/>
  <c r="AF106" i="4" s="1"/>
  <c r="U106" i="4"/>
  <c r="AK106" i="4" s="1"/>
  <c r="Z106" i="4"/>
  <c r="AP106" i="4" s="1"/>
  <c r="O106" i="4"/>
  <c r="AE106" i="4" s="1"/>
  <c r="Y106" i="4"/>
  <c r="AO106" i="4" s="1"/>
  <c r="T106" i="4"/>
  <c r="AJ106" i="4" s="1"/>
  <c r="AS99" i="4" l="1"/>
  <c r="BI99" i="4" s="1"/>
  <c r="H109" i="4" s="1"/>
  <c r="AT105" i="4"/>
  <c r="Q107" i="4"/>
  <c r="AG107" i="4" s="1"/>
  <c r="V107" i="4"/>
  <c r="AL107" i="4" s="1"/>
  <c r="AA107" i="4"/>
  <c r="AQ107" i="4" s="1"/>
  <c r="P107" i="4"/>
  <c r="AF107" i="4" s="1"/>
  <c r="Z107" i="4"/>
  <c r="AP107" i="4" s="1"/>
  <c r="U107" i="4"/>
  <c r="AK107" i="4" s="1"/>
  <c r="J108" i="4"/>
  <c r="AC108" i="4"/>
  <c r="K108" i="4"/>
  <c r="M108" i="4"/>
  <c r="I108" i="4"/>
  <c r="L108" i="4"/>
  <c r="BD105" i="4"/>
  <c r="BE105" i="4"/>
  <c r="BB105" i="4"/>
  <c r="BF105" i="4"/>
  <c r="AW105" i="4"/>
  <c r="T107" i="4"/>
  <c r="AJ107" i="4" s="1"/>
  <c r="O107" i="4"/>
  <c r="AE107" i="4" s="1"/>
  <c r="Y107" i="4"/>
  <c r="AO107" i="4" s="1"/>
  <c r="AB107" i="4"/>
  <c r="AR107" i="4" s="1"/>
  <c r="W107" i="4"/>
  <c r="AM107" i="4" s="1"/>
  <c r="R107" i="4"/>
  <c r="AH107" i="4" s="1"/>
  <c r="BC105" i="4"/>
  <c r="AY105" i="4"/>
  <c r="X107" i="4"/>
  <c r="AN107" i="4" s="1"/>
  <c r="S107" i="4"/>
  <c r="AI107" i="4" s="1"/>
  <c r="N107" i="4"/>
  <c r="AD107" i="4" s="1"/>
  <c r="AU105" i="4"/>
  <c r="AX105" i="4"/>
  <c r="AV105" i="4"/>
  <c r="BG105" i="4"/>
  <c r="AZ105" i="4"/>
  <c r="BA105" i="4"/>
  <c r="AV106" i="4" l="1"/>
  <c r="AU106" i="4"/>
  <c r="P108" i="4"/>
  <c r="AF108" i="4" s="1"/>
  <c r="Z108" i="4"/>
  <c r="AP108" i="4" s="1"/>
  <c r="U108" i="4"/>
  <c r="AK108" i="4" s="1"/>
  <c r="AY106" i="4"/>
  <c r="BF106" i="4"/>
  <c r="BE106" i="4"/>
  <c r="Q108" i="4"/>
  <c r="AG108" i="4" s="1"/>
  <c r="AA108" i="4"/>
  <c r="AQ108" i="4" s="1"/>
  <c r="V108" i="4"/>
  <c r="AL108" i="4" s="1"/>
  <c r="AT106" i="4"/>
  <c r="BA106" i="4"/>
  <c r="AX106" i="4"/>
  <c r="T108" i="4"/>
  <c r="AJ108" i="4" s="1"/>
  <c r="O108" i="4"/>
  <c r="AE108" i="4" s="1"/>
  <c r="Y108" i="4"/>
  <c r="AO108" i="4" s="1"/>
  <c r="AZ106" i="4"/>
  <c r="BG106" i="4"/>
  <c r="X108" i="4"/>
  <c r="AN108" i="4" s="1"/>
  <c r="N108" i="4"/>
  <c r="AD108" i="4" s="1"/>
  <c r="S108" i="4"/>
  <c r="AI108" i="4" s="1"/>
  <c r="BC106" i="4"/>
  <c r="AW106" i="4"/>
  <c r="BB106" i="4"/>
  <c r="BD106" i="4"/>
  <c r="R108" i="4"/>
  <c r="AH108" i="4" s="1"/>
  <c r="W108" i="4"/>
  <c r="AM108" i="4" s="1"/>
  <c r="AB108" i="4"/>
  <c r="AR108" i="4" s="1"/>
  <c r="AS100" i="4"/>
  <c r="BI100" i="4" s="1"/>
  <c r="H110" i="4" s="1"/>
  <c r="I109" i="4"/>
  <c r="K109" i="4"/>
  <c r="L109" i="4"/>
  <c r="AC109" i="4"/>
  <c r="J109" i="4"/>
  <c r="M109" i="4"/>
  <c r="AS101" i="4" l="1"/>
  <c r="BI101" i="4" s="1"/>
  <c r="H111" i="4" s="1"/>
  <c r="BE107" i="4"/>
  <c r="Q109" i="4"/>
  <c r="AG109" i="4" s="1"/>
  <c r="AA109" i="4"/>
  <c r="AQ109" i="4" s="1"/>
  <c r="V109" i="4"/>
  <c r="AL109" i="4" s="1"/>
  <c r="AC110" i="4"/>
  <c r="M110" i="4"/>
  <c r="J110" i="4"/>
  <c r="K110" i="4"/>
  <c r="L110" i="4"/>
  <c r="I110" i="4"/>
  <c r="BD107" i="4"/>
  <c r="AW107" i="4"/>
  <c r="BA107" i="4"/>
  <c r="AU107" i="4"/>
  <c r="P109" i="4"/>
  <c r="AF109" i="4" s="1"/>
  <c r="U109" i="4"/>
  <c r="AK109" i="4" s="1"/>
  <c r="Z109" i="4"/>
  <c r="AP109" i="4" s="1"/>
  <c r="AZ107" i="4"/>
  <c r="BF107" i="4"/>
  <c r="R109" i="4"/>
  <c r="AH109" i="4" s="1"/>
  <c r="W109" i="4"/>
  <c r="AM109" i="4" s="1"/>
  <c r="AB109" i="4"/>
  <c r="AR109" i="4" s="1"/>
  <c r="T109" i="4"/>
  <c r="AJ109" i="4" s="1"/>
  <c r="O109" i="4"/>
  <c r="AE109" i="4" s="1"/>
  <c r="Y109" i="4"/>
  <c r="AO109" i="4" s="1"/>
  <c r="N109" i="4"/>
  <c r="AD109" i="4" s="1"/>
  <c r="X109" i="4"/>
  <c r="AN109" i="4" s="1"/>
  <c r="S109" i="4"/>
  <c r="AI109" i="4" s="1"/>
  <c r="BB107" i="4"/>
  <c r="BC107" i="4"/>
  <c r="AX107" i="4"/>
  <c r="AT107" i="4"/>
  <c r="AV107" i="4"/>
  <c r="BG107" i="4"/>
  <c r="AY107" i="4"/>
  <c r="AW108" i="4" l="1"/>
  <c r="S110" i="4"/>
  <c r="AI110" i="4" s="1"/>
  <c r="X110" i="4"/>
  <c r="AN110" i="4" s="1"/>
  <c r="N110" i="4"/>
  <c r="AD110" i="4" s="1"/>
  <c r="K111" i="4"/>
  <c r="J111" i="4"/>
  <c r="M111" i="4"/>
  <c r="L111" i="4"/>
  <c r="AC111" i="4"/>
  <c r="I111" i="4"/>
  <c r="BF108" i="4"/>
  <c r="V110" i="4"/>
  <c r="AL110" i="4" s="1"/>
  <c r="Q110" i="4"/>
  <c r="AG110" i="4" s="1"/>
  <c r="AA110" i="4"/>
  <c r="AQ110" i="4" s="1"/>
  <c r="BE108" i="4"/>
  <c r="AY108" i="4"/>
  <c r="AT108" i="4"/>
  <c r="AV108" i="4"/>
  <c r="AX108" i="4"/>
  <c r="BB108" i="4"/>
  <c r="BA108" i="4"/>
  <c r="BD108" i="4"/>
  <c r="P110" i="4"/>
  <c r="AF110" i="4" s="1"/>
  <c r="Z110" i="4"/>
  <c r="AP110" i="4" s="1"/>
  <c r="U110" i="4"/>
  <c r="AK110" i="4" s="1"/>
  <c r="AZ108" i="4"/>
  <c r="T110" i="4"/>
  <c r="AJ110" i="4" s="1"/>
  <c r="O110" i="4"/>
  <c r="AE110" i="4" s="1"/>
  <c r="Y110" i="4"/>
  <c r="AO110" i="4" s="1"/>
  <c r="AS102" i="4"/>
  <c r="BI102" i="4" s="1"/>
  <c r="H112" i="4" s="1"/>
  <c r="BG108" i="4"/>
  <c r="BC108" i="4"/>
  <c r="AU108" i="4"/>
  <c r="W110" i="4"/>
  <c r="AM110" i="4" s="1"/>
  <c r="R110" i="4"/>
  <c r="AH110" i="4" s="1"/>
  <c r="AB110" i="4"/>
  <c r="AR110" i="4" s="1"/>
  <c r="AS103" i="4" l="1"/>
  <c r="BI103" i="4" s="1"/>
  <c r="H113" i="4" s="1"/>
  <c r="BF109" i="4"/>
  <c r="AU109" i="4"/>
  <c r="BG109" i="4"/>
  <c r="BD109" i="4"/>
  <c r="BB109" i="4"/>
  <c r="AV109" i="4"/>
  <c r="AY109" i="4"/>
  <c r="AB111" i="4"/>
  <c r="AR111" i="4" s="1"/>
  <c r="W111" i="4"/>
  <c r="AM111" i="4" s="1"/>
  <c r="R111" i="4"/>
  <c r="AH111" i="4" s="1"/>
  <c r="X111" i="4"/>
  <c r="AN111" i="4" s="1"/>
  <c r="N111" i="4"/>
  <c r="AD111" i="4" s="1"/>
  <c r="S111" i="4"/>
  <c r="AI111" i="4" s="1"/>
  <c r="O111" i="4"/>
  <c r="AE111" i="4" s="1"/>
  <c r="T111" i="4"/>
  <c r="AJ111" i="4" s="1"/>
  <c r="Y111" i="4"/>
  <c r="AO111" i="4" s="1"/>
  <c r="BC109" i="4"/>
  <c r="I112" i="4"/>
  <c r="AC112" i="4"/>
  <c r="J112" i="4"/>
  <c r="L112" i="4"/>
  <c r="K112" i="4"/>
  <c r="M112" i="4"/>
  <c r="BA109" i="4"/>
  <c r="AX109" i="4"/>
  <c r="AT109" i="4"/>
  <c r="BE109" i="4"/>
  <c r="U111" i="4"/>
  <c r="AK111" i="4" s="1"/>
  <c r="P111" i="4"/>
  <c r="AF111" i="4" s="1"/>
  <c r="Z111" i="4"/>
  <c r="AP111" i="4" s="1"/>
  <c r="AW109" i="4"/>
  <c r="AZ109" i="4"/>
  <c r="V111" i="4"/>
  <c r="AL111" i="4" s="1"/>
  <c r="Q111" i="4"/>
  <c r="AG111" i="4" s="1"/>
  <c r="AA111" i="4"/>
  <c r="AQ111" i="4" s="1"/>
  <c r="AX110" i="4" l="1"/>
  <c r="W112" i="4"/>
  <c r="AM112" i="4" s="1"/>
  <c r="AB112" i="4"/>
  <c r="AR112" i="4" s="1"/>
  <c r="R112" i="4"/>
  <c r="AH112" i="4" s="1"/>
  <c r="AZ110" i="4"/>
  <c r="P112" i="4"/>
  <c r="AF112" i="4" s="1"/>
  <c r="U112" i="4"/>
  <c r="AK112" i="4" s="1"/>
  <c r="Z112" i="4"/>
  <c r="AP112" i="4" s="1"/>
  <c r="X112" i="4"/>
  <c r="AN112" i="4" s="1"/>
  <c r="N112" i="4"/>
  <c r="AD112" i="4" s="1"/>
  <c r="S112" i="4"/>
  <c r="AI112" i="4" s="1"/>
  <c r="AY110" i="4"/>
  <c r="BB110" i="4"/>
  <c r="BG110" i="4"/>
  <c r="BF110" i="4"/>
  <c r="T112" i="4"/>
  <c r="AJ112" i="4" s="1"/>
  <c r="Y112" i="4"/>
  <c r="AO112" i="4" s="1"/>
  <c r="O112" i="4"/>
  <c r="AE112" i="4" s="1"/>
  <c r="BE110" i="4"/>
  <c r="AT110" i="4"/>
  <c r="BA110" i="4"/>
  <c r="AA112" i="4"/>
  <c r="AQ112" i="4" s="1"/>
  <c r="V112" i="4"/>
  <c r="AL112" i="4" s="1"/>
  <c r="Q112" i="4"/>
  <c r="AG112" i="4" s="1"/>
  <c r="BC110" i="4"/>
  <c r="AV110" i="4"/>
  <c r="BD110" i="4"/>
  <c r="AU110" i="4"/>
  <c r="AS104" i="4"/>
  <c r="BI104" i="4" s="1"/>
  <c r="H114" i="4" s="1"/>
  <c r="AW110" i="4"/>
  <c r="M113" i="4"/>
  <c r="L113" i="4"/>
  <c r="J113" i="4"/>
  <c r="AC113" i="4"/>
  <c r="K113" i="4"/>
  <c r="I113" i="4"/>
  <c r="V113" i="4" l="1"/>
  <c r="AL113" i="4" s="1"/>
  <c r="AA113" i="4"/>
  <c r="AQ113" i="4" s="1"/>
  <c r="Q113" i="4"/>
  <c r="AG113" i="4" s="1"/>
  <c r="U113" i="4"/>
  <c r="AK113" i="4" s="1"/>
  <c r="Z113" i="4"/>
  <c r="AP113" i="4" s="1"/>
  <c r="P113" i="4"/>
  <c r="AF113" i="4" s="1"/>
  <c r="W113" i="4"/>
  <c r="AM113" i="4" s="1"/>
  <c r="R113" i="4"/>
  <c r="AH113" i="4" s="1"/>
  <c r="AB113" i="4"/>
  <c r="AR113" i="4" s="1"/>
  <c r="O113" i="4"/>
  <c r="AE113" i="4" s="1"/>
  <c r="Y113" i="4"/>
  <c r="AO113" i="4" s="1"/>
  <c r="T113" i="4"/>
  <c r="AJ113" i="4" s="1"/>
  <c r="AV111" i="4"/>
  <c r="AT111" i="4"/>
  <c r="AS105" i="4"/>
  <c r="BI105" i="4" s="1"/>
  <c r="H115" i="4" s="1"/>
  <c r="BD111" i="4"/>
  <c r="BC111" i="4"/>
  <c r="BG111" i="4"/>
  <c r="AY111" i="4"/>
  <c r="AZ111" i="4"/>
  <c r="S113" i="4"/>
  <c r="AI113" i="4" s="1"/>
  <c r="X113" i="4"/>
  <c r="AN113" i="4" s="1"/>
  <c r="N113" i="4"/>
  <c r="AD113" i="4" s="1"/>
  <c r="M114" i="4"/>
  <c r="J114" i="4"/>
  <c r="I114" i="4"/>
  <c r="AC114" i="4"/>
  <c r="L114" i="4"/>
  <c r="K114" i="4"/>
  <c r="BA111" i="4"/>
  <c r="BE111" i="4"/>
  <c r="AX111" i="4"/>
  <c r="AW111" i="4"/>
  <c r="AU111" i="4"/>
  <c r="BF111" i="4"/>
  <c r="BB111" i="4"/>
  <c r="BF112" i="4" l="1"/>
  <c r="AW112" i="4"/>
  <c r="P114" i="4"/>
  <c r="AF114" i="4" s="1"/>
  <c r="Z114" i="4"/>
  <c r="AP114" i="4" s="1"/>
  <c r="U114" i="4"/>
  <c r="AK114" i="4" s="1"/>
  <c r="O114" i="4"/>
  <c r="AE114" i="4" s="1"/>
  <c r="Y114" i="4"/>
  <c r="AO114" i="4" s="1"/>
  <c r="T114" i="4"/>
  <c r="AJ114" i="4" s="1"/>
  <c r="M115" i="4"/>
  <c r="AC115" i="4"/>
  <c r="J115" i="4"/>
  <c r="L115" i="4"/>
  <c r="K115" i="4"/>
  <c r="I115" i="4"/>
  <c r="V114" i="4"/>
  <c r="AL114" i="4" s="1"/>
  <c r="Q114" i="4"/>
  <c r="AG114" i="4" s="1"/>
  <c r="AA114" i="4"/>
  <c r="AQ114" i="4" s="1"/>
  <c r="W114" i="4"/>
  <c r="AM114" i="4" s="1"/>
  <c r="R114" i="4"/>
  <c r="AH114" i="4" s="1"/>
  <c r="AB114" i="4"/>
  <c r="AR114" i="4" s="1"/>
  <c r="AZ112" i="4"/>
  <c r="BG112" i="4"/>
  <c r="BD112" i="4"/>
  <c r="AT112" i="4"/>
  <c r="AX112" i="4"/>
  <c r="BB112" i="4"/>
  <c r="AU112" i="4"/>
  <c r="BA112" i="4"/>
  <c r="S114" i="4"/>
  <c r="AI114" i="4" s="1"/>
  <c r="N114" i="4"/>
  <c r="AD114" i="4" s="1"/>
  <c r="X114" i="4"/>
  <c r="AN114" i="4" s="1"/>
  <c r="AY112" i="4"/>
  <c r="BC112" i="4"/>
  <c r="AS106" i="4"/>
  <c r="BI106" i="4" s="1"/>
  <c r="H116" i="4" s="1"/>
  <c r="AV112" i="4"/>
  <c r="BE112" i="4"/>
  <c r="BC113" i="4" l="1"/>
  <c r="AU113" i="4"/>
  <c r="AX113" i="4"/>
  <c r="BD113" i="4"/>
  <c r="AZ113" i="4"/>
  <c r="N115" i="4"/>
  <c r="AD115" i="4" s="1"/>
  <c r="X115" i="4"/>
  <c r="AN115" i="4" s="1"/>
  <c r="S115" i="4"/>
  <c r="AI115" i="4" s="1"/>
  <c r="AW113" i="4"/>
  <c r="AS107" i="4"/>
  <c r="BI107" i="4" s="1"/>
  <c r="H117" i="4" s="1"/>
  <c r="AY113" i="4"/>
  <c r="Z115" i="4"/>
  <c r="AP115" i="4" s="1"/>
  <c r="U115" i="4"/>
  <c r="AK115" i="4" s="1"/>
  <c r="P115" i="4"/>
  <c r="AF115" i="4" s="1"/>
  <c r="AB115" i="4"/>
  <c r="AR115" i="4" s="1"/>
  <c r="R115" i="4"/>
  <c r="AH115" i="4" s="1"/>
  <c r="W115" i="4"/>
  <c r="AM115" i="4" s="1"/>
  <c r="AC116" i="4"/>
  <c r="M116" i="4"/>
  <c r="J116" i="4"/>
  <c r="I116" i="4"/>
  <c r="L116" i="4"/>
  <c r="K116" i="4"/>
  <c r="BA113" i="4"/>
  <c r="BB113" i="4"/>
  <c r="AT113" i="4"/>
  <c r="BG113" i="4"/>
  <c r="V115" i="4"/>
  <c r="AL115" i="4" s="1"/>
  <c r="AA115" i="4"/>
  <c r="AQ115" i="4" s="1"/>
  <c r="Q115" i="4"/>
  <c r="AG115" i="4" s="1"/>
  <c r="BF113" i="4"/>
  <c r="BE113" i="4"/>
  <c r="AV113" i="4"/>
  <c r="Y115" i="4"/>
  <c r="AO115" i="4" s="1"/>
  <c r="O115" i="4"/>
  <c r="AE115" i="4" s="1"/>
  <c r="T115" i="4"/>
  <c r="AJ115" i="4" s="1"/>
  <c r="AV114" i="4" l="1"/>
  <c r="BF114" i="4"/>
  <c r="Y116" i="4"/>
  <c r="AO116" i="4" s="1"/>
  <c r="O116" i="4"/>
  <c r="AE116" i="4" s="1"/>
  <c r="T116" i="4"/>
  <c r="AJ116" i="4" s="1"/>
  <c r="L117" i="4"/>
  <c r="J117" i="4"/>
  <c r="AC117" i="4"/>
  <c r="K117" i="4"/>
  <c r="M117" i="4"/>
  <c r="I117" i="4"/>
  <c r="BD114" i="4"/>
  <c r="AU114" i="4"/>
  <c r="BG114" i="4"/>
  <c r="P116" i="4"/>
  <c r="AF116" i="4" s="1"/>
  <c r="Z116" i="4"/>
  <c r="AP116" i="4" s="1"/>
  <c r="U116" i="4"/>
  <c r="AK116" i="4" s="1"/>
  <c r="AY114" i="4"/>
  <c r="AW114" i="4"/>
  <c r="BB114" i="4"/>
  <c r="AB116" i="4"/>
  <c r="AR116" i="4" s="1"/>
  <c r="W116" i="4"/>
  <c r="AM116" i="4" s="1"/>
  <c r="R116" i="4"/>
  <c r="AH116" i="4" s="1"/>
  <c r="BE114" i="4"/>
  <c r="AA116" i="4"/>
  <c r="AQ116" i="4" s="1"/>
  <c r="V116" i="4"/>
  <c r="AL116" i="4" s="1"/>
  <c r="Q116" i="4"/>
  <c r="AG116" i="4" s="1"/>
  <c r="AZ114" i="4"/>
  <c r="AX114" i="4"/>
  <c r="BC114" i="4"/>
  <c r="AT114" i="4"/>
  <c r="BA114" i="4"/>
  <c r="N116" i="4"/>
  <c r="AD116" i="4" s="1"/>
  <c r="S116" i="4"/>
  <c r="AI116" i="4" s="1"/>
  <c r="X116" i="4"/>
  <c r="AN116" i="4" s="1"/>
  <c r="AS108" i="4"/>
  <c r="BI108" i="4" s="1"/>
  <c r="H118" i="4" s="1"/>
  <c r="N117" i="4" l="1"/>
  <c r="AD117" i="4" s="1"/>
  <c r="X117" i="4"/>
  <c r="AN117" i="4" s="1"/>
  <c r="S117" i="4"/>
  <c r="AI117" i="4" s="1"/>
  <c r="AT115" i="4"/>
  <c r="AX115" i="4"/>
  <c r="BB115" i="4"/>
  <c r="AY115" i="4"/>
  <c r="W117" i="4"/>
  <c r="AM117" i="4" s="1"/>
  <c r="AB117" i="4"/>
  <c r="AR117" i="4" s="1"/>
  <c r="R117" i="4"/>
  <c r="AH117" i="4" s="1"/>
  <c r="V117" i="4"/>
  <c r="AL117" i="4" s="1"/>
  <c r="AA117" i="4"/>
  <c r="AQ117" i="4" s="1"/>
  <c r="Q117" i="4"/>
  <c r="AG117" i="4" s="1"/>
  <c r="BF115" i="4"/>
  <c r="AS109" i="4"/>
  <c r="BI109" i="4" s="1"/>
  <c r="H119" i="4" s="1"/>
  <c r="BG115" i="4"/>
  <c r="BD115" i="4"/>
  <c r="Z117" i="4"/>
  <c r="AP117" i="4" s="1"/>
  <c r="U117" i="4"/>
  <c r="AK117" i="4" s="1"/>
  <c r="P117" i="4"/>
  <c r="AF117" i="4" s="1"/>
  <c r="AC118" i="4"/>
  <c r="L118" i="4"/>
  <c r="J118" i="4"/>
  <c r="M118" i="4"/>
  <c r="I118" i="4"/>
  <c r="K118" i="4"/>
  <c r="BA115" i="4"/>
  <c r="BC115" i="4"/>
  <c r="AZ115" i="4"/>
  <c r="AW115" i="4"/>
  <c r="AV115" i="4"/>
  <c r="BE115" i="4"/>
  <c r="AU115" i="4"/>
  <c r="Y117" i="4"/>
  <c r="AO117" i="4" s="1"/>
  <c r="T117" i="4"/>
  <c r="AJ117" i="4" s="1"/>
  <c r="O117" i="4"/>
  <c r="AE117" i="4" s="1"/>
  <c r="S118" i="4" l="1"/>
  <c r="AI118" i="4" s="1"/>
  <c r="N118" i="4"/>
  <c r="AD118" i="4" s="1"/>
  <c r="X118" i="4"/>
  <c r="AN118" i="4" s="1"/>
  <c r="BD116" i="4"/>
  <c r="AS110" i="4"/>
  <c r="BI110" i="4" s="1"/>
  <c r="H120" i="4" s="1"/>
  <c r="AU116" i="4"/>
  <c r="AV116" i="4"/>
  <c r="AZ116" i="4"/>
  <c r="BA116" i="4"/>
  <c r="AB118" i="4"/>
  <c r="AR118" i="4" s="1"/>
  <c r="W118" i="4"/>
  <c r="AM118" i="4" s="1"/>
  <c r="R118" i="4"/>
  <c r="AH118" i="4" s="1"/>
  <c r="I119" i="4"/>
  <c r="J119" i="4"/>
  <c r="AC119" i="4"/>
  <c r="L119" i="4"/>
  <c r="K119" i="4"/>
  <c r="M119" i="4"/>
  <c r="T118" i="4"/>
  <c r="AJ118" i="4" s="1"/>
  <c r="O118" i="4"/>
  <c r="AE118" i="4" s="1"/>
  <c r="Y118" i="4"/>
  <c r="AO118" i="4" s="1"/>
  <c r="BG116" i="4"/>
  <c r="BF116" i="4"/>
  <c r="AY116" i="4"/>
  <c r="AX116" i="4"/>
  <c r="BE116" i="4"/>
  <c r="AW116" i="4"/>
  <c r="BC116" i="4"/>
  <c r="P118" i="4"/>
  <c r="AF118" i="4" s="1"/>
  <c r="U118" i="4"/>
  <c r="AK118" i="4" s="1"/>
  <c r="Z118" i="4"/>
  <c r="AP118" i="4" s="1"/>
  <c r="Q118" i="4"/>
  <c r="AG118" i="4" s="1"/>
  <c r="AA118" i="4"/>
  <c r="AQ118" i="4" s="1"/>
  <c r="V118" i="4"/>
  <c r="AL118" i="4" s="1"/>
  <c r="BB116" i="4"/>
  <c r="AT116" i="4"/>
  <c r="BE117" i="4" l="1"/>
  <c r="BG117" i="4"/>
  <c r="AU117" i="4"/>
  <c r="BD117" i="4"/>
  <c r="AB119" i="4"/>
  <c r="AR119" i="4" s="1"/>
  <c r="R119" i="4"/>
  <c r="AH119" i="4" s="1"/>
  <c r="W119" i="4"/>
  <c r="AM119" i="4" s="1"/>
  <c r="T119" i="4"/>
  <c r="AJ119" i="4" s="1"/>
  <c r="O119" i="4"/>
  <c r="AE119" i="4" s="1"/>
  <c r="Y119" i="4"/>
  <c r="AO119" i="4" s="1"/>
  <c r="AX117" i="4"/>
  <c r="BF117" i="4"/>
  <c r="P119" i="4"/>
  <c r="AF119" i="4" s="1"/>
  <c r="Z119" i="4"/>
  <c r="AP119" i="4" s="1"/>
  <c r="U119" i="4"/>
  <c r="AK119" i="4" s="1"/>
  <c r="N119" i="4"/>
  <c r="AD119" i="4" s="1"/>
  <c r="S119" i="4"/>
  <c r="AI119" i="4" s="1"/>
  <c r="X119" i="4"/>
  <c r="AN119" i="4" s="1"/>
  <c r="BA117" i="4"/>
  <c r="AV117" i="4"/>
  <c r="AS111" i="4"/>
  <c r="BI111" i="4" s="1"/>
  <c r="H121" i="4" s="1"/>
  <c r="AT117" i="4"/>
  <c r="V119" i="4"/>
  <c r="AL119" i="4" s="1"/>
  <c r="Q119" i="4"/>
  <c r="AG119" i="4" s="1"/>
  <c r="AA119" i="4"/>
  <c r="AQ119" i="4" s="1"/>
  <c r="M120" i="4"/>
  <c r="K120" i="4"/>
  <c r="J120" i="4"/>
  <c r="AC120" i="4"/>
  <c r="L120" i="4"/>
  <c r="I120" i="4"/>
  <c r="AW117" i="4"/>
  <c r="BB117" i="4"/>
  <c r="BC117" i="4"/>
  <c r="AY117" i="4"/>
  <c r="AZ117" i="4"/>
  <c r="AY118" i="4" l="1"/>
  <c r="BB118" i="4"/>
  <c r="X120" i="4"/>
  <c r="AN120" i="4" s="1"/>
  <c r="N120" i="4"/>
  <c r="AD120" i="4" s="1"/>
  <c r="S120" i="4"/>
  <c r="AI120" i="4" s="1"/>
  <c r="P120" i="4"/>
  <c r="AF120" i="4" s="1"/>
  <c r="U120" i="4"/>
  <c r="AK120" i="4" s="1"/>
  <c r="Z120" i="4"/>
  <c r="AP120" i="4" s="1"/>
  <c r="V120" i="4"/>
  <c r="AL120" i="4" s="1"/>
  <c r="AA120" i="4"/>
  <c r="AQ120" i="4" s="1"/>
  <c r="Q120" i="4"/>
  <c r="AG120" i="4" s="1"/>
  <c r="W120" i="4"/>
  <c r="AM120" i="4" s="1"/>
  <c r="AB120" i="4"/>
  <c r="AR120" i="4" s="1"/>
  <c r="R120" i="4"/>
  <c r="AH120" i="4" s="1"/>
  <c r="AT118" i="4"/>
  <c r="AV118" i="4"/>
  <c r="AX118" i="4"/>
  <c r="BD118" i="4"/>
  <c r="BG118" i="4"/>
  <c r="AZ118" i="4"/>
  <c r="BC118" i="4"/>
  <c r="AW118" i="4"/>
  <c r="T120" i="4"/>
  <c r="AJ120" i="4" s="1"/>
  <c r="O120" i="4"/>
  <c r="AE120" i="4" s="1"/>
  <c r="Y120" i="4"/>
  <c r="AO120" i="4" s="1"/>
  <c r="AS112" i="4"/>
  <c r="BI112" i="4" s="1"/>
  <c r="H122" i="4" s="1"/>
  <c r="BA118" i="4"/>
  <c r="BF118" i="4"/>
  <c r="AU118" i="4"/>
  <c r="BE118" i="4"/>
  <c r="AC121" i="4"/>
  <c r="J121" i="4"/>
  <c r="M121" i="4"/>
  <c r="K121" i="4"/>
  <c r="I121" i="4"/>
  <c r="L121" i="4"/>
  <c r="Z121" i="4" l="1"/>
  <c r="AP121" i="4" s="1"/>
  <c r="P121" i="4"/>
  <c r="AF121" i="4" s="1"/>
  <c r="U121" i="4"/>
  <c r="AK121" i="4" s="1"/>
  <c r="BF119" i="4"/>
  <c r="R121" i="4"/>
  <c r="AH121" i="4" s="1"/>
  <c r="W121" i="4"/>
  <c r="AM121" i="4" s="1"/>
  <c r="AB121" i="4"/>
  <c r="AR121" i="4" s="1"/>
  <c r="AC122" i="4"/>
  <c r="J122" i="4"/>
  <c r="K122" i="4"/>
  <c r="I122" i="4"/>
  <c r="L122" i="4"/>
  <c r="M122" i="4"/>
  <c r="AW119" i="4"/>
  <c r="AZ119" i="4"/>
  <c r="BD119" i="4"/>
  <c r="AV119" i="4"/>
  <c r="BB119" i="4"/>
  <c r="O121" i="4"/>
  <c r="AE121" i="4" s="1"/>
  <c r="Y121" i="4"/>
  <c r="AO121" i="4" s="1"/>
  <c r="T121" i="4"/>
  <c r="AJ121" i="4" s="1"/>
  <c r="BA119" i="4"/>
  <c r="Q121" i="4"/>
  <c r="AG121" i="4" s="1"/>
  <c r="V121" i="4"/>
  <c r="AL121" i="4" s="1"/>
  <c r="AA121" i="4"/>
  <c r="AQ121" i="4" s="1"/>
  <c r="AU119" i="4"/>
  <c r="X121" i="4"/>
  <c r="AN121" i="4" s="1"/>
  <c r="N121" i="4"/>
  <c r="AD121" i="4" s="1"/>
  <c r="S121" i="4"/>
  <c r="AI121" i="4" s="1"/>
  <c r="BC119" i="4"/>
  <c r="BG119" i="4"/>
  <c r="AX119" i="4"/>
  <c r="AT119" i="4"/>
  <c r="AY119" i="4"/>
  <c r="BE119" i="4"/>
  <c r="AS113" i="4"/>
  <c r="BI113" i="4" s="1"/>
  <c r="H123" i="4" s="1"/>
  <c r="AX120" i="4" l="1"/>
  <c r="AT120" i="4"/>
  <c r="V122" i="4"/>
  <c r="AL122" i="4" s="1"/>
  <c r="Q122" i="4"/>
  <c r="AG122" i="4" s="1"/>
  <c r="AA122" i="4"/>
  <c r="AQ122" i="4" s="1"/>
  <c r="BF120" i="4"/>
  <c r="BB120" i="4"/>
  <c r="BD120" i="4"/>
  <c r="AW120" i="4"/>
  <c r="N122" i="4"/>
  <c r="AD122" i="4" s="1"/>
  <c r="S122" i="4"/>
  <c r="AI122" i="4" s="1"/>
  <c r="X122" i="4"/>
  <c r="AN122" i="4" s="1"/>
  <c r="BC120" i="4"/>
  <c r="AY120" i="4"/>
  <c r="Z122" i="4"/>
  <c r="AP122" i="4" s="1"/>
  <c r="U122" i="4"/>
  <c r="AK122" i="4" s="1"/>
  <c r="P122" i="4"/>
  <c r="AF122" i="4" s="1"/>
  <c r="I123" i="4"/>
  <c r="J123" i="4"/>
  <c r="K123" i="4"/>
  <c r="M123" i="4"/>
  <c r="L123" i="4"/>
  <c r="AC123" i="4"/>
  <c r="AU120" i="4"/>
  <c r="AV120" i="4"/>
  <c r="AZ120" i="4"/>
  <c r="W122" i="4"/>
  <c r="AM122" i="4" s="1"/>
  <c r="AB122" i="4"/>
  <c r="AR122" i="4" s="1"/>
  <c r="R122" i="4"/>
  <c r="AH122" i="4" s="1"/>
  <c r="Y122" i="4"/>
  <c r="AO122" i="4" s="1"/>
  <c r="T122" i="4"/>
  <c r="AJ122" i="4" s="1"/>
  <c r="O122" i="4"/>
  <c r="AE122" i="4" s="1"/>
  <c r="AS114" i="4"/>
  <c r="BI114" i="4" s="1"/>
  <c r="H124" i="4" s="1"/>
  <c r="BE120" i="4"/>
  <c r="BG120" i="4"/>
  <c r="BA120" i="4"/>
  <c r="AS115" i="4" l="1"/>
  <c r="BI115" i="4" s="1"/>
  <c r="H125" i="4" s="1"/>
  <c r="AZ121" i="4"/>
  <c r="BD121" i="4"/>
  <c r="AC124" i="4"/>
  <c r="L124" i="4"/>
  <c r="J124" i="4"/>
  <c r="K124" i="4"/>
  <c r="I124" i="4"/>
  <c r="M124" i="4"/>
  <c r="P123" i="4"/>
  <c r="AF123" i="4" s="1"/>
  <c r="Z123" i="4"/>
  <c r="AP123" i="4" s="1"/>
  <c r="U123" i="4"/>
  <c r="AK123" i="4" s="1"/>
  <c r="BC121" i="4"/>
  <c r="AT121" i="4"/>
  <c r="AV121" i="4"/>
  <c r="O123" i="4"/>
  <c r="AE123" i="4" s="1"/>
  <c r="Y123" i="4"/>
  <c r="AO123" i="4" s="1"/>
  <c r="T123" i="4"/>
  <c r="AJ123" i="4" s="1"/>
  <c r="BB121" i="4"/>
  <c r="BG121" i="4"/>
  <c r="BA121" i="4"/>
  <c r="BE121" i="4"/>
  <c r="AW121" i="4"/>
  <c r="AA123" i="4"/>
  <c r="AQ123" i="4" s="1"/>
  <c r="V123" i="4"/>
  <c r="AL123" i="4" s="1"/>
  <c r="Q123" i="4"/>
  <c r="AG123" i="4" s="1"/>
  <c r="S123" i="4"/>
  <c r="AI123" i="4" s="1"/>
  <c r="X123" i="4"/>
  <c r="AN123" i="4" s="1"/>
  <c r="N123" i="4"/>
  <c r="AD123" i="4" s="1"/>
  <c r="AY121" i="4"/>
  <c r="AX121" i="4"/>
  <c r="AU121" i="4"/>
  <c r="AB123" i="4"/>
  <c r="AR123" i="4" s="1"/>
  <c r="R123" i="4"/>
  <c r="AH123" i="4" s="1"/>
  <c r="W123" i="4"/>
  <c r="AM123" i="4" s="1"/>
  <c r="BF121" i="4"/>
  <c r="AV122" i="4" l="1"/>
  <c r="L125" i="4"/>
  <c r="AC125" i="4"/>
  <c r="I125" i="4"/>
  <c r="K125" i="4"/>
  <c r="M125" i="4"/>
  <c r="J125" i="4"/>
  <c r="AX122" i="4"/>
  <c r="BE122" i="4"/>
  <c r="BG122" i="4"/>
  <c r="AB124" i="4"/>
  <c r="AR124" i="4" s="1"/>
  <c r="W124" i="4"/>
  <c r="AM124" i="4" s="1"/>
  <c r="R124" i="4"/>
  <c r="AH124" i="4" s="1"/>
  <c r="AA124" i="4"/>
  <c r="AQ124" i="4" s="1"/>
  <c r="V124" i="4"/>
  <c r="AL124" i="4" s="1"/>
  <c r="Q124" i="4"/>
  <c r="AG124" i="4" s="1"/>
  <c r="AZ122" i="4"/>
  <c r="BF122" i="4"/>
  <c r="S124" i="4"/>
  <c r="AI124" i="4" s="1"/>
  <c r="X124" i="4"/>
  <c r="AN124" i="4" s="1"/>
  <c r="N124" i="4"/>
  <c r="AD124" i="4" s="1"/>
  <c r="AT122" i="4"/>
  <c r="AU122" i="4"/>
  <c r="AY122" i="4"/>
  <c r="AW122" i="4"/>
  <c r="BA122" i="4"/>
  <c r="BB122" i="4"/>
  <c r="Z124" i="4"/>
  <c r="AP124" i="4" s="1"/>
  <c r="U124" i="4"/>
  <c r="AK124" i="4" s="1"/>
  <c r="P124" i="4"/>
  <c r="AF124" i="4" s="1"/>
  <c r="BD122" i="4"/>
  <c r="AS116" i="4"/>
  <c r="BI116" i="4" s="1"/>
  <c r="H126" i="4" s="1"/>
  <c r="BC122" i="4"/>
  <c r="O124" i="4"/>
  <c r="AE124" i="4" s="1"/>
  <c r="T124" i="4"/>
  <c r="AJ124" i="4" s="1"/>
  <c r="Y124" i="4"/>
  <c r="AO124" i="4" s="1"/>
  <c r="AY123" i="4" l="1"/>
  <c r="BC123" i="4"/>
  <c r="BD123" i="4"/>
  <c r="BF123" i="4"/>
  <c r="BE123" i="4"/>
  <c r="T125" i="4"/>
  <c r="AJ125" i="4" s="1"/>
  <c r="Y125" i="4"/>
  <c r="AO125" i="4" s="1"/>
  <c r="O125" i="4"/>
  <c r="AE125" i="4" s="1"/>
  <c r="W125" i="4"/>
  <c r="AM125" i="4" s="1"/>
  <c r="AB125" i="4"/>
  <c r="AR125" i="4" s="1"/>
  <c r="R125" i="4"/>
  <c r="AH125" i="4" s="1"/>
  <c r="V125" i="4"/>
  <c r="AL125" i="4" s="1"/>
  <c r="AA125" i="4"/>
  <c r="AQ125" i="4" s="1"/>
  <c r="Q125" i="4"/>
  <c r="AG125" i="4" s="1"/>
  <c r="BB123" i="4"/>
  <c r="AW123" i="4"/>
  <c r="AU123" i="4"/>
  <c r="AS117" i="4"/>
  <c r="BI117" i="4" s="1"/>
  <c r="H127" i="4" s="1"/>
  <c r="AZ123" i="4"/>
  <c r="BG123" i="4"/>
  <c r="AX123" i="4"/>
  <c r="Z125" i="4"/>
  <c r="AP125" i="4" s="1"/>
  <c r="P125" i="4"/>
  <c r="AF125" i="4" s="1"/>
  <c r="U125" i="4"/>
  <c r="AK125" i="4" s="1"/>
  <c r="AV123" i="4"/>
  <c r="M126" i="4"/>
  <c r="AC126" i="4"/>
  <c r="I126" i="4"/>
  <c r="L126" i="4"/>
  <c r="K126" i="4"/>
  <c r="J126" i="4"/>
  <c r="BA123" i="4"/>
  <c r="AT123" i="4"/>
  <c r="N125" i="4"/>
  <c r="AD125" i="4" s="1"/>
  <c r="X125" i="4"/>
  <c r="AN125" i="4" s="1"/>
  <c r="S125" i="4"/>
  <c r="AI125" i="4" s="1"/>
  <c r="U126" i="4" l="1"/>
  <c r="AK126" i="4" s="1"/>
  <c r="Z126" i="4"/>
  <c r="AP126" i="4" s="1"/>
  <c r="P126" i="4"/>
  <c r="AF126" i="4" s="1"/>
  <c r="BG124" i="4"/>
  <c r="AX124" i="4"/>
  <c r="AU124" i="4"/>
  <c r="BB124" i="4"/>
  <c r="Y126" i="4"/>
  <c r="AO126" i="4" s="1"/>
  <c r="O126" i="4"/>
  <c r="AE126" i="4" s="1"/>
  <c r="T126" i="4"/>
  <c r="AJ126" i="4" s="1"/>
  <c r="BF124" i="4"/>
  <c r="BC124" i="4"/>
  <c r="AW124" i="4"/>
  <c r="AT124" i="4"/>
  <c r="AB126" i="4"/>
  <c r="AR126" i="4" s="1"/>
  <c r="W126" i="4"/>
  <c r="AM126" i="4" s="1"/>
  <c r="R126" i="4"/>
  <c r="AH126" i="4" s="1"/>
  <c r="AS118" i="4"/>
  <c r="BI118" i="4" s="1"/>
  <c r="H128" i="4" s="1"/>
  <c r="BA124" i="4"/>
  <c r="Q126" i="4"/>
  <c r="AG126" i="4" s="1"/>
  <c r="V126" i="4"/>
  <c r="AL126" i="4" s="1"/>
  <c r="AA126" i="4"/>
  <c r="AQ126" i="4" s="1"/>
  <c r="AV124" i="4"/>
  <c r="J127" i="4"/>
  <c r="AC127" i="4"/>
  <c r="M127" i="4"/>
  <c r="L127" i="4"/>
  <c r="I127" i="4"/>
  <c r="K127" i="4"/>
  <c r="BE124" i="4"/>
  <c r="BD124" i="4"/>
  <c r="AY124" i="4"/>
  <c r="S126" i="4"/>
  <c r="AI126" i="4" s="1"/>
  <c r="X126" i="4"/>
  <c r="AN126" i="4" s="1"/>
  <c r="N126" i="4"/>
  <c r="AD126" i="4" s="1"/>
  <c r="AZ124" i="4"/>
  <c r="AZ125" i="4" l="1"/>
  <c r="AU125" i="4"/>
  <c r="BD125" i="4"/>
  <c r="U127" i="4"/>
  <c r="AK127" i="4" s="1"/>
  <c r="Z127" i="4"/>
  <c r="AP127" i="4" s="1"/>
  <c r="P127" i="4"/>
  <c r="AF127" i="4" s="1"/>
  <c r="AW125" i="4"/>
  <c r="BF125" i="4"/>
  <c r="BB125" i="4"/>
  <c r="S127" i="4"/>
  <c r="AI127" i="4" s="1"/>
  <c r="X127" i="4"/>
  <c r="AN127" i="4" s="1"/>
  <c r="N127" i="4"/>
  <c r="AD127" i="4" s="1"/>
  <c r="O127" i="4"/>
  <c r="AE127" i="4" s="1"/>
  <c r="Y127" i="4"/>
  <c r="AO127" i="4" s="1"/>
  <c r="T127" i="4"/>
  <c r="AJ127" i="4" s="1"/>
  <c r="AS119" i="4"/>
  <c r="BI119" i="4" s="1"/>
  <c r="H129" i="4" s="1"/>
  <c r="AY125" i="4"/>
  <c r="BE125" i="4"/>
  <c r="V127" i="4"/>
  <c r="AL127" i="4" s="1"/>
  <c r="Q127" i="4"/>
  <c r="AG127" i="4" s="1"/>
  <c r="AA127" i="4"/>
  <c r="AQ127" i="4" s="1"/>
  <c r="AV125" i="4"/>
  <c r="M128" i="4"/>
  <c r="AC128" i="4"/>
  <c r="K128" i="4"/>
  <c r="J128" i="4"/>
  <c r="I128" i="4"/>
  <c r="L128" i="4"/>
  <c r="AT125" i="4"/>
  <c r="BC125" i="4"/>
  <c r="AX125" i="4"/>
  <c r="W127" i="4"/>
  <c r="AM127" i="4" s="1"/>
  <c r="AB127" i="4"/>
  <c r="AR127" i="4" s="1"/>
  <c r="R127" i="4"/>
  <c r="AH127" i="4" s="1"/>
  <c r="BA125" i="4"/>
  <c r="BG125" i="4"/>
  <c r="N128" i="4" l="1"/>
  <c r="AD128" i="4" s="1"/>
  <c r="S128" i="4"/>
  <c r="AI128" i="4" s="1"/>
  <c r="X128" i="4"/>
  <c r="AN128" i="4" s="1"/>
  <c r="R128" i="4"/>
  <c r="AH128" i="4" s="1"/>
  <c r="W128" i="4"/>
  <c r="AM128" i="4" s="1"/>
  <c r="AB128" i="4"/>
  <c r="AR128" i="4" s="1"/>
  <c r="AY126" i="4"/>
  <c r="AX126" i="4"/>
  <c r="AT126" i="4"/>
  <c r="T128" i="4"/>
  <c r="AJ128" i="4" s="1"/>
  <c r="O128" i="4"/>
  <c r="AE128" i="4" s="1"/>
  <c r="Y128" i="4"/>
  <c r="AO128" i="4" s="1"/>
  <c r="AV126" i="4"/>
  <c r="AU126" i="4"/>
  <c r="BG126" i="4"/>
  <c r="Z128" i="4"/>
  <c r="AP128" i="4" s="1"/>
  <c r="U128" i="4"/>
  <c r="AK128" i="4" s="1"/>
  <c r="P128" i="4"/>
  <c r="AF128" i="4" s="1"/>
  <c r="BE126" i="4"/>
  <c r="AS120" i="4"/>
  <c r="BI120" i="4" s="1"/>
  <c r="H130" i="4" s="1"/>
  <c r="BB126" i="4"/>
  <c r="AW126" i="4"/>
  <c r="BC126" i="4"/>
  <c r="Q128" i="4"/>
  <c r="AG128" i="4" s="1"/>
  <c r="V128" i="4"/>
  <c r="AL128" i="4" s="1"/>
  <c r="AA128" i="4"/>
  <c r="AQ128" i="4" s="1"/>
  <c r="AC129" i="4"/>
  <c r="L129" i="4"/>
  <c r="K129" i="4"/>
  <c r="J129" i="4"/>
  <c r="I129" i="4"/>
  <c r="M129" i="4"/>
  <c r="BD126" i="4"/>
  <c r="AZ126" i="4"/>
  <c r="BA126" i="4"/>
  <c r="BF126" i="4"/>
  <c r="R129" i="4" l="1"/>
  <c r="AH129" i="4" s="1"/>
  <c r="W129" i="4"/>
  <c r="AM129" i="4" s="1"/>
  <c r="AB129" i="4"/>
  <c r="AR129" i="4" s="1"/>
  <c r="BD127" i="4"/>
  <c r="Y129" i="4"/>
  <c r="AO129" i="4" s="1"/>
  <c r="O129" i="4"/>
  <c r="AE129" i="4" s="1"/>
  <c r="T129" i="4"/>
  <c r="AJ129" i="4" s="1"/>
  <c r="BG127" i="4"/>
  <c r="U129" i="4"/>
  <c r="AK129" i="4" s="1"/>
  <c r="P129" i="4"/>
  <c r="AF129" i="4" s="1"/>
  <c r="Z129" i="4"/>
  <c r="AP129" i="4" s="1"/>
  <c r="AW127" i="4"/>
  <c r="AS121" i="4"/>
  <c r="BI121" i="4" s="1"/>
  <c r="H131" i="4" s="1"/>
  <c r="AT127" i="4"/>
  <c r="AY127" i="4"/>
  <c r="BF127" i="4"/>
  <c r="Q129" i="4"/>
  <c r="AG129" i="4" s="1"/>
  <c r="V129" i="4"/>
  <c r="AL129" i="4" s="1"/>
  <c r="AA129" i="4"/>
  <c r="AQ129" i="4" s="1"/>
  <c r="M130" i="4"/>
  <c r="L130" i="4"/>
  <c r="AC130" i="4"/>
  <c r="K130" i="4"/>
  <c r="I130" i="4"/>
  <c r="J130" i="4"/>
  <c r="AU127" i="4"/>
  <c r="S129" i="4"/>
  <c r="AI129" i="4" s="1"/>
  <c r="N129" i="4"/>
  <c r="AD129" i="4" s="1"/>
  <c r="X129" i="4"/>
  <c r="AN129" i="4" s="1"/>
  <c r="BC127" i="4"/>
  <c r="BB127" i="4"/>
  <c r="BE127" i="4"/>
  <c r="AX127" i="4"/>
  <c r="AZ127" i="4"/>
  <c r="BA127" i="4"/>
  <c r="AV127" i="4"/>
  <c r="BB128" i="4" l="1"/>
  <c r="AX128" i="4"/>
  <c r="Y130" i="4"/>
  <c r="AO130" i="4" s="1"/>
  <c r="T130" i="4"/>
  <c r="AJ130" i="4" s="1"/>
  <c r="O130" i="4"/>
  <c r="AE130" i="4" s="1"/>
  <c r="V130" i="4"/>
  <c r="AL130" i="4" s="1"/>
  <c r="AA130" i="4"/>
  <c r="AQ130" i="4" s="1"/>
  <c r="Q130" i="4"/>
  <c r="AG130" i="4" s="1"/>
  <c r="L131" i="4"/>
  <c r="M131" i="4"/>
  <c r="J131" i="4"/>
  <c r="AC131" i="4"/>
  <c r="K131" i="4"/>
  <c r="I131" i="4"/>
  <c r="AZ128" i="4"/>
  <c r="BC128" i="4"/>
  <c r="S130" i="4"/>
  <c r="AI130" i="4" s="1"/>
  <c r="X130" i="4"/>
  <c r="AN130" i="4" s="1"/>
  <c r="N130" i="4"/>
  <c r="AD130" i="4" s="1"/>
  <c r="AT128" i="4"/>
  <c r="BA128" i="4"/>
  <c r="AV128" i="4"/>
  <c r="BE128" i="4"/>
  <c r="AB130" i="4"/>
  <c r="AR130" i="4" s="1"/>
  <c r="W130" i="4"/>
  <c r="AM130" i="4" s="1"/>
  <c r="R130" i="4"/>
  <c r="AH130" i="4" s="1"/>
  <c r="BF128" i="4"/>
  <c r="AW128" i="4"/>
  <c r="AU128" i="4"/>
  <c r="P130" i="4"/>
  <c r="AF130" i="4" s="1"/>
  <c r="Z130" i="4"/>
  <c r="AP130" i="4" s="1"/>
  <c r="U130" i="4"/>
  <c r="AK130" i="4" s="1"/>
  <c r="BG128" i="4"/>
  <c r="AY128" i="4"/>
  <c r="AS122" i="4"/>
  <c r="BI122" i="4" s="1"/>
  <c r="H132" i="4" s="1"/>
  <c r="BD128" i="4"/>
  <c r="AS123" i="4" l="1"/>
  <c r="BI123" i="4" s="1"/>
  <c r="H133" i="4" s="1"/>
  <c r="AT129" i="4"/>
  <c r="AZ129" i="4"/>
  <c r="AC132" i="4"/>
  <c r="J132" i="4"/>
  <c r="K132" i="4"/>
  <c r="L132" i="4"/>
  <c r="I132" i="4"/>
  <c r="M132" i="4"/>
  <c r="AU129" i="4"/>
  <c r="BF129" i="4"/>
  <c r="BC129" i="4"/>
  <c r="X131" i="4"/>
  <c r="AN131" i="4" s="1"/>
  <c r="N131" i="4"/>
  <c r="AD131" i="4" s="1"/>
  <c r="S131" i="4"/>
  <c r="AI131" i="4" s="1"/>
  <c r="AB131" i="4"/>
  <c r="AR131" i="4" s="1"/>
  <c r="R131" i="4"/>
  <c r="AH131" i="4" s="1"/>
  <c r="W131" i="4"/>
  <c r="AM131" i="4" s="1"/>
  <c r="AX129" i="4"/>
  <c r="BE129" i="4"/>
  <c r="BA129" i="4"/>
  <c r="V131" i="4"/>
  <c r="AL131" i="4" s="1"/>
  <c r="AA131" i="4"/>
  <c r="AQ131" i="4" s="1"/>
  <c r="Q131" i="4"/>
  <c r="AG131" i="4" s="1"/>
  <c r="BD129" i="4"/>
  <c r="AY129" i="4"/>
  <c r="Z131" i="4"/>
  <c r="AP131" i="4" s="1"/>
  <c r="P131" i="4"/>
  <c r="AF131" i="4" s="1"/>
  <c r="U131" i="4"/>
  <c r="AK131" i="4" s="1"/>
  <c r="AW129" i="4"/>
  <c r="BB129" i="4"/>
  <c r="BG129" i="4"/>
  <c r="AV129" i="4"/>
  <c r="T131" i="4"/>
  <c r="AJ131" i="4" s="1"/>
  <c r="O131" i="4"/>
  <c r="AE131" i="4" s="1"/>
  <c r="Y131" i="4"/>
  <c r="AO131" i="4" s="1"/>
  <c r="M133" i="4" l="1"/>
  <c r="J133" i="4"/>
  <c r="AC133" i="4"/>
  <c r="K133" i="4"/>
  <c r="I133" i="4"/>
  <c r="L133" i="4"/>
  <c r="AV130" i="4"/>
  <c r="BB130" i="4"/>
  <c r="BE130" i="4"/>
  <c r="BF130" i="4"/>
  <c r="W132" i="4"/>
  <c r="AM132" i="4" s="1"/>
  <c r="AB132" i="4"/>
  <c r="AR132" i="4" s="1"/>
  <c r="R132" i="4"/>
  <c r="AH132" i="4" s="1"/>
  <c r="T132" i="4"/>
  <c r="AJ132" i="4" s="1"/>
  <c r="Y132" i="4"/>
  <c r="AO132" i="4" s="1"/>
  <c r="O132" i="4"/>
  <c r="AE132" i="4" s="1"/>
  <c r="AT130" i="4"/>
  <c r="BD130" i="4"/>
  <c r="S132" i="4"/>
  <c r="AI132" i="4" s="1"/>
  <c r="X132" i="4"/>
  <c r="AN132" i="4" s="1"/>
  <c r="N132" i="4"/>
  <c r="AD132" i="4" s="1"/>
  <c r="BG130" i="4"/>
  <c r="AW130" i="4"/>
  <c r="BA130" i="4"/>
  <c r="AX130" i="4"/>
  <c r="BC130" i="4"/>
  <c r="AU130" i="4"/>
  <c r="Q132" i="4"/>
  <c r="AG132" i="4" s="1"/>
  <c r="AA132" i="4"/>
  <c r="AQ132" i="4" s="1"/>
  <c r="V132" i="4"/>
  <c r="AL132" i="4" s="1"/>
  <c r="AZ130" i="4"/>
  <c r="AS124" i="4"/>
  <c r="BI124" i="4" s="1"/>
  <c r="H134" i="4" s="1"/>
  <c r="AY130" i="4"/>
  <c r="Z132" i="4"/>
  <c r="AP132" i="4" s="1"/>
  <c r="U132" i="4"/>
  <c r="AK132" i="4" s="1"/>
  <c r="P132" i="4"/>
  <c r="AF132" i="4" s="1"/>
  <c r="BA131" i="4" l="1"/>
  <c r="AY131" i="4"/>
  <c r="AZ131" i="4"/>
  <c r="BD131" i="4"/>
  <c r="BE131" i="4"/>
  <c r="AV131" i="4"/>
  <c r="Z133" i="4"/>
  <c r="AP133" i="4" s="1"/>
  <c r="U133" i="4"/>
  <c r="AK133" i="4" s="1"/>
  <c r="P133" i="4"/>
  <c r="AF133" i="4" s="1"/>
  <c r="AX131" i="4"/>
  <c r="AW131" i="4"/>
  <c r="AU131" i="4"/>
  <c r="AS125" i="4"/>
  <c r="BI125" i="4" s="1"/>
  <c r="H135" i="4" s="1"/>
  <c r="AT131" i="4"/>
  <c r="BF131" i="4"/>
  <c r="BB131" i="4"/>
  <c r="Q133" i="4"/>
  <c r="AG133" i="4" s="1"/>
  <c r="AA133" i="4"/>
  <c r="AQ133" i="4" s="1"/>
  <c r="V133" i="4"/>
  <c r="AL133" i="4" s="1"/>
  <c r="T133" i="4"/>
  <c r="AJ133" i="4" s="1"/>
  <c r="Y133" i="4"/>
  <c r="AO133" i="4" s="1"/>
  <c r="O133" i="4"/>
  <c r="AE133" i="4" s="1"/>
  <c r="AC134" i="4"/>
  <c r="M134" i="4"/>
  <c r="J134" i="4"/>
  <c r="K134" i="4"/>
  <c r="I134" i="4"/>
  <c r="L134" i="4"/>
  <c r="BC131" i="4"/>
  <c r="BG131" i="4"/>
  <c r="X133" i="4"/>
  <c r="AN133" i="4" s="1"/>
  <c r="S133" i="4"/>
  <c r="AI133" i="4" s="1"/>
  <c r="N133" i="4"/>
  <c r="AD133" i="4" s="1"/>
  <c r="W133" i="4"/>
  <c r="AM133" i="4" s="1"/>
  <c r="AB133" i="4"/>
  <c r="AR133" i="4" s="1"/>
  <c r="R133" i="4"/>
  <c r="AH133" i="4" s="1"/>
  <c r="P134" i="4" l="1"/>
  <c r="AF134" i="4" s="1"/>
  <c r="Z134" i="4"/>
  <c r="AP134" i="4" s="1"/>
  <c r="U134" i="4"/>
  <c r="AK134" i="4" s="1"/>
  <c r="BG132" i="4"/>
  <c r="AA134" i="4"/>
  <c r="AQ134" i="4" s="1"/>
  <c r="V134" i="4"/>
  <c r="AL134" i="4" s="1"/>
  <c r="Q134" i="4"/>
  <c r="AG134" i="4" s="1"/>
  <c r="W134" i="4"/>
  <c r="AM134" i="4" s="1"/>
  <c r="AB134" i="4"/>
  <c r="AR134" i="4" s="1"/>
  <c r="R134" i="4"/>
  <c r="AH134" i="4" s="1"/>
  <c r="BB132" i="4"/>
  <c r="AU132" i="4"/>
  <c r="N134" i="4"/>
  <c r="AD134" i="4" s="1"/>
  <c r="X134" i="4"/>
  <c r="AN134" i="4" s="1"/>
  <c r="S134" i="4"/>
  <c r="AI134" i="4" s="1"/>
  <c r="AV132" i="4"/>
  <c r="BD132" i="4"/>
  <c r="AY132" i="4"/>
  <c r="BF132" i="4"/>
  <c r="AW132" i="4"/>
  <c r="BC132" i="4"/>
  <c r="AS126" i="4"/>
  <c r="BI126" i="4" s="1"/>
  <c r="H136" i="4" s="1"/>
  <c r="T134" i="4"/>
  <c r="AJ134" i="4" s="1"/>
  <c r="O134" i="4"/>
  <c r="AE134" i="4" s="1"/>
  <c r="Y134" i="4"/>
  <c r="AO134" i="4" s="1"/>
  <c r="J135" i="4"/>
  <c r="L135" i="4"/>
  <c r="K135" i="4"/>
  <c r="I135" i="4"/>
  <c r="M135" i="4"/>
  <c r="AC135" i="4"/>
  <c r="BE132" i="4"/>
  <c r="AZ132" i="4"/>
  <c r="BA132" i="4"/>
  <c r="AT132" i="4"/>
  <c r="AX132" i="4"/>
  <c r="AT133" i="4" l="1"/>
  <c r="BG133" i="4"/>
  <c r="AB135" i="4"/>
  <c r="AR135" i="4" s="1"/>
  <c r="W135" i="4"/>
  <c r="AM135" i="4" s="1"/>
  <c r="R135" i="4"/>
  <c r="AH135" i="4" s="1"/>
  <c r="O135" i="4"/>
  <c r="AE135" i="4" s="1"/>
  <c r="Y135" i="4"/>
  <c r="AO135" i="4" s="1"/>
  <c r="T135" i="4"/>
  <c r="AJ135" i="4" s="1"/>
  <c r="AS127" i="4"/>
  <c r="BI127" i="4" s="1"/>
  <c r="H137" i="4" s="1"/>
  <c r="AW133" i="4"/>
  <c r="AY133" i="4"/>
  <c r="AV133" i="4"/>
  <c r="BB133" i="4"/>
  <c r="AX133" i="4"/>
  <c r="BE133" i="4"/>
  <c r="N135" i="4"/>
  <c r="AD135" i="4" s="1"/>
  <c r="S135" i="4"/>
  <c r="AI135" i="4" s="1"/>
  <c r="X135" i="4"/>
  <c r="AN135" i="4" s="1"/>
  <c r="AC136" i="4"/>
  <c r="M136" i="4"/>
  <c r="I136" i="4"/>
  <c r="L136" i="4"/>
  <c r="J136" i="4"/>
  <c r="K136" i="4"/>
  <c r="AU133" i="4"/>
  <c r="U135" i="4"/>
  <c r="AK135" i="4" s="1"/>
  <c r="Z135" i="4"/>
  <c r="AP135" i="4" s="1"/>
  <c r="P135" i="4"/>
  <c r="AF135" i="4" s="1"/>
  <c r="BC133" i="4"/>
  <c r="BF133" i="4"/>
  <c r="BD133" i="4"/>
  <c r="BA133" i="4"/>
  <c r="AZ133" i="4"/>
  <c r="V135" i="4"/>
  <c r="AL135" i="4" s="1"/>
  <c r="Q135" i="4"/>
  <c r="AG135" i="4" s="1"/>
  <c r="AA135" i="4"/>
  <c r="AQ135" i="4" s="1"/>
  <c r="U136" i="4" l="1"/>
  <c r="AK136" i="4" s="1"/>
  <c r="Z136" i="4"/>
  <c r="AP136" i="4" s="1"/>
  <c r="P136" i="4"/>
  <c r="AF136" i="4" s="1"/>
  <c r="AT134" i="4"/>
  <c r="AZ134" i="4"/>
  <c r="BD134" i="4"/>
  <c r="BC134" i="4"/>
  <c r="T136" i="4"/>
  <c r="AJ136" i="4" s="1"/>
  <c r="O136" i="4"/>
  <c r="AE136" i="4" s="1"/>
  <c r="Y136" i="4"/>
  <c r="AO136" i="4" s="1"/>
  <c r="BE134" i="4"/>
  <c r="BB134" i="4"/>
  <c r="AY134" i="4"/>
  <c r="AS128" i="4"/>
  <c r="BI128" i="4" s="1"/>
  <c r="H138" i="4" s="1"/>
  <c r="BG134" i="4"/>
  <c r="AC137" i="4"/>
  <c r="K137" i="4"/>
  <c r="J137" i="4"/>
  <c r="I137" i="4"/>
  <c r="M137" i="4"/>
  <c r="L137" i="4"/>
  <c r="AU134" i="4"/>
  <c r="V136" i="4"/>
  <c r="AL136" i="4" s="1"/>
  <c r="AA136" i="4"/>
  <c r="AQ136" i="4" s="1"/>
  <c r="Q136" i="4"/>
  <c r="AG136" i="4" s="1"/>
  <c r="BA134" i="4"/>
  <c r="BF134" i="4"/>
  <c r="N136" i="4"/>
  <c r="AD136" i="4" s="1"/>
  <c r="S136" i="4"/>
  <c r="AI136" i="4" s="1"/>
  <c r="X136" i="4"/>
  <c r="AN136" i="4" s="1"/>
  <c r="AX134" i="4"/>
  <c r="AV134" i="4"/>
  <c r="AB136" i="4"/>
  <c r="AR136" i="4" s="1"/>
  <c r="W136" i="4"/>
  <c r="AM136" i="4" s="1"/>
  <c r="R136" i="4"/>
  <c r="AH136" i="4" s="1"/>
  <c r="AW134" i="4"/>
  <c r="BA135" i="4" l="1"/>
  <c r="W137" i="4"/>
  <c r="AM137" i="4" s="1"/>
  <c r="R137" i="4"/>
  <c r="AH137" i="4" s="1"/>
  <c r="AB137" i="4"/>
  <c r="AR137" i="4" s="1"/>
  <c r="BD135" i="4"/>
  <c r="AX135" i="4"/>
  <c r="AU135" i="4"/>
  <c r="S137" i="4"/>
  <c r="AI137" i="4" s="1"/>
  <c r="N137" i="4"/>
  <c r="AD137" i="4" s="1"/>
  <c r="X137" i="4"/>
  <c r="AN137" i="4" s="1"/>
  <c r="AY135" i="4"/>
  <c r="BE135" i="4"/>
  <c r="AW135" i="4"/>
  <c r="BF135" i="4"/>
  <c r="AZ135" i="4"/>
  <c r="T137" i="4"/>
  <c r="AJ137" i="4" s="1"/>
  <c r="Y137" i="4"/>
  <c r="AO137" i="4" s="1"/>
  <c r="O137" i="4"/>
  <c r="AE137" i="4" s="1"/>
  <c r="BG135" i="4"/>
  <c r="BC135" i="4"/>
  <c r="AV135" i="4"/>
  <c r="AA137" i="4"/>
  <c r="AQ137" i="4" s="1"/>
  <c r="V137" i="4"/>
  <c r="AL137" i="4" s="1"/>
  <c r="Q137" i="4"/>
  <c r="AG137" i="4" s="1"/>
  <c r="P137" i="4"/>
  <c r="AF137" i="4" s="1"/>
  <c r="U137" i="4"/>
  <c r="AK137" i="4" s="1"/>
  <c r="Z137" i="4"/>
  <c r="AP137" i="4" s="1"/>
  <c r="AS129" i="4"/>
  <c r="BI129" i="4" s="1"/>
  <c r="H139" i="4" s="1"/>
  <c r="BB135" i="4"/>
  <c r="J138" i="4"/>
  <c r="AC138" i="4"/>
  <c r="K138" i="4"/>
  <c r="I138" i="4"/>
  <c r="L138" i="4"/>
  <c r="M138" i="4"/>
  <c r="AT135" i="4"/>
  <c r="BG136" i="4" l="1"/>
  <c r="AX136" i="4"/>
  <c r="AA138" i="4"/>
  <c r="AQ138" i="4" s="1"/>
  <c r="V138" i="4"/>
  <c r="AL138" i="4" s="1"/>
  <c r="Q138" i="4"/>
  <c r="AG138" i="4" s="1"/>
  <c r="O138" i="4"/>
  <c r="AE138" i="4" s="1"/>
  <c r="Y138" i="4"/>
  <c r="AO138" i="4" s="1"/>
  <c r="T138" i="4"/>
  <c r="AJ138" i="4" s="1"/>
  <c r="M139" i="4"/>
  <c r="I139" i="4"/>
  <c r="J139" i="4"/>
  <c r="K139" i="4"/>
  <c r="L139" i="4"/>
  <c r="AC139" i="4"/>
  <c r="AZ136" i="4"/>
  <c r="AW136" i="4"/>
  <c r="AY136" i="4"/>
  <c r="N138" i="4"/>
  <c r="AD138" i="4" s="1"/>
  <c r="X138" i="4"/>
  <c r="AN138" i="4" s="1"/>
  <c r="S138" i="4"/>
  <c r="AI138" i="4" s="1"/>
  <c r="BC136" i="4"/>
  <c r="BD136" i="4"/>
  <c r="AT136" i="4"/>
  <c r="BB136" i="4"/>
  <c r="AU136" i="4"/>
  <c r="P138" i="4"/>
  <c r="AF138" i="4" s="1"/>
  <c r="U138" i="4"/>
  <c r="AK138" i="4" s="1"/>
  <c r="Z138" i="4"/>
  <c r="AP138" i="4" s="1"/>
  <c r="BF136" i="4"/>
  <c r="BE136" i="4"/>
  <c r="BA136" i="4"/>
  <c r="AB138" i="4"/>
  <c r="AR138" i="4" s="1"/>
  <c r="R138" i="4"/>
  <c r="AH138" i="4" s="1"/>
  <c r="W138" i="4"/>
  <c r="AM138" i="4" s="1"/>
  <c r="AS130" i="4"/>
  <c r="BI130" i="4" s="1"/>
  <c r="H140" i="4" s="1"/>
  <c r="AV136" i="4"/>
  <c r="M140" i="4" l="1"/>
  <c r="AC140" i="4"/>
  <c r="J140" i="4"/>
  <c r="K140" i="4"/>
  <c r="L140" i="4"/>
  <c r="I140" i="4"/>
  <c r="BA137" i="4"/>
  <c r="BF137" i="4"/>
  <c r="AW137" i="4"/>
  <c r="X139" i="4"/>
  <c r="AN139" i="4" s="1"/>
  <c r="S139" i="4"/>
  <c r="AI139" i="4" s="1"/>
  <c r="N139" i="4"/>
  <c r="AD139" i="4" s="1"/>
  <c r="AX137" i="4"/>
  <c r="AU137" i="4"/>
  <c r="AT137" i="4"/>
  <c r="AA139" i="4"/>
  <c r="AQ139" i="4" s="1"/>
  <c r="Q139" i="4"/>
  <c r="AG139" i="4" s="1"/>
  <c r="V139" i="4"/>
  <c r="AL139" i="4" s="1"/>
  <c r="R139" i="4"/>
  <c r="AH139" i="4" s="1"/>
  <c r="W139" i="4"/>
  <c r="AM139" i="4" s="1"/>
  <c r="AB139" i="4"/>
  <c r="AR139" i="4" s="1"/>
  <c r="BE137" i="4"/>
  <c r="BC137" i="4"/>
  <c r="AY137" i="4"/>
  <c r="AZ137" i="4"/>
  <c r="Z139" i="4"/>
  <c r="AP139" i="4" s="1"/>
  <c r="P139" i="4"/>
  <c r="AF139" i="4" s="1"/>
  <c r="U139" i="4"/>
  <c r="AK139" i="4" s="1"/>
  <c r="BG137" i="4"/>
  <c r="AV137" i="4"/>
  <c r="AS131" i="4"/>
  <c r="BI131" i="4" s="1"/>
  <c r="H141" i="4" s="1"/>
  <c r="BB137" i="4"/>
  <c r="BD137" i="4"/>
  <c r="T139" i="4"/>
  <c r="AJ139" i="4" s="1"/>
  <c r="O139" i="4"/>
  <c r="AE139" i="4" s="1"/>
  <c r="Y139" i="4"/>
  <c r="AO139" i="4" s="1"/>
  <c r="AY138" i="4" l="1"/>
  <c r="AX138" i="4"/>
  <c r="BD138" i="4"/>
  <c r="AS132" i="4"/>
  <c r="BI132" i="4" s="1"/>
  <c r="H142" i="4" s="1"/>
  <c r="BG138" i="4"/>
  <c r="AW138" i="4"/>
  <c r="BA138" i="4"/>
  <c r="U140" i="4"/>
  <c r="AK140" i="4" s="1"/>
  <c r="P140" i="4"/>
  <c r="AF140" i="4" s="1"/>
  <c r="Z140" i="4"/>
  <c r="AP140" i="4" s="1"/>
  <c r="BC138" i="4"/>
  <c r="AU138" i="4"/>
  <c r="Y140" i="4"/>
  <c r="AO140" i="4" s="1"/>
  <c r="O140" i="4"/>
  <c r="AE140" i="4" s="1"/>
  <c r="T140" i="4"/>
  <c r="AJ140" i="4" s="1"/>
  <c r="AC141" i="4"/>
  <c r="L141" i="4"/>
  <c r="K141" i="4"/>
  <c r="M141" i="4"/>
  <c r="I141" i="4"/>
  <c r="J141" i="4"/>
  <c r="AZ138" i="4"/>
  <c r="BB138" i="4"/>
  <c r="AV138" i="4"/>
  <c r="BF138" i="4"/>
  <c r="S140" i="4"/>
  <c r="AI140" i="4" s="1"/>
  <c r="X140" i="4"/>
  <c r="AN140" i="4" s="1"/>
  <c r="N140" i="4"/>
  <c r="AD140" i="4" s="1"/>
  <c r="BE138" i="4"/>
  <c r="AT138" i="4"/>
  <c r="AA140" i="4"/>
  <c r="AQ140" i="4" s="1"/>
  <c r="Q140" i="4"/>
  <c r="AG140" i="4" s="1"/>
  <c r="V140" i="4"/>
  <c r="AL140" i="4" s="1"/>
  <c r="W140" i="4"/>
  <c r="AM140" i="4" s="1"/>
  <c r="AB140" i="4"/>
  <c r="AR140" i="4" s="1"/>
  <c r="R140" i="4"/>
  <c r="AH140" i="4" s="1"/>
  <c r="AT139" i="4" l="1"/>
  <c r="AU139" i="4"/>
  <c r="AV139" i="4"/>
  <c r="AZ139" i="4"/>
  <c r="W141" i="4"/>
  <c r="AM141" i="4" s="1"/>
  <c r="R141" i="4"/>
  <c r="AH141" i="4" s="1"/>
  <c r="AB141" i="4"/>
  <c r="AR141" i="4" s="1"/>
  <c r="AW139" i="4"/>
  <c r="AS133" i="4"/>
  <c r="BI133" i="4" s="1"/>
  <c r="H143" i="4" s="1"/>
  <c r="AX139" i="4"/>
  <c r="BE139" i="4"/>
  <c r="K142" i="4"/>
  <c r="AC142" i="4"/>
  <c r="L142" i="4"/>
  <c r="M142" i="4"/>
  <c r="I142" i="4"/>
  <c r="J142" i="4"/>
  <c r="U141" i="4"/>
  <c r="AK141" i="4" s="1"/>
  <c r="P141" i="4"/>
  <c r="AF141" i="4" s="1"/>
  <c r="Z141" i="4"/>
  <c r="AP141" i="4" s="1"/>
  <c r="BC139" i="4"/>
  <c r="BF139" i="4"/>
  <c r="BB139" i="4"/>
  <c r="T141" i="4"/>
  <c r="AJ141" i="4" s="1"/>
  <c r="O141" i="4"/>
  <c r="AE141" i="4" s="1"/>
  <c r="Y141" i="4"/>
  <c r="AO141" i="4" s="1"/>
  <c r="Q141" i="4"/>
  <c r="AG141" i="4" s="1"/>
  <c r="V141" i="4"/>
  <c r="AL141" i="4" s="1"/>
  <c r="AA141" i="4"/>
  <c r="AQ141" i="4" s="1"/>
  <c r="BA139" i="4"/>
  <c r="BG139" i="4"/>
  <c r="BD139" i="4"/>
  <c r="AY139" i="4"/>
  <c r="N141" i="4"/>
  <c r="AD141" i="4" s="1"/>
  <c r="S141" i="4"/>
  <c r="AI141" i="4" s="1"/>
  <c r="X141" i="4"/>
  <c r="AN141" i="4" s="1"/>
  <c r="AX140" i="4" l="1"/>
  <c r="AY140" i="4"/>
  <c r="BG140" i="4"/>
  <c r="BF140" i="4"/>
  <c r="X142" i="4"/>
  <c r="AN142" i="4" s="1"/>
  <c r="N142" i="4"/>
  <c r="AD142" i="4" s="1"/>
  <c r="S142" i="4"/>
  <c r="AI142" i="4" s="1"/>
  <c r="P142" i="4"/>
  <c r="AF142" i="4" s="1"/>
  <c r="U142" i="4"/>
  <c r="AK142" i="4" s="1"/>
  <c r="Z142" i="4"/>
  <c r="AP142" i="4" s="1"/>
  <c r="AZ140" i="4"/>
  <c r="AU140" i="4"/>
  <c r="W142" i="4"/>
  <c r="AM142" i="4" s="1"/>
  <c r="AB142" i="4"/>
  <c r="AR142" i="4" s="1"/>
  <c r="R142" i="4"/>
  <c r="AH142" i="4" s="1"/>
  <c r="AS134" i="4"/>
  <c r="BI134" i="4" s="1"/>
  <c r="H144" i="4" s="1"/>
  <c r="BD140" i="4"/>
  <c r="BA140" i="4"/>
  <c r="BB140" i="4"/>
  <c r="BC140" i="4"/>
  <c r="V142" i="4"/>
  <c r="AL142" i="4" s="1"/>
  <c r="AA142" i="4"/>
  <c r="AQ142" i="4" s="1"/>
  <c r="Q142" i="4"/>
  <c r="AG142" i="4" s="1"/>
  <c r="BE140" i="4"/>
  <c r="AC143" i="4"/>
  <c r="L143" i="4"/>
  <c r="K143" i="4"/>
  <c r="J143" i="4"/>
  <c r="I143" i="4"/>
  <c r="M143" i="4"/>
  <c r="AV140" i="4"/>
  <c r="AT140" i="4"/>
  <c r="O142" i="4"/>
  <c r="AE142" i="4" s="1"/>
  <c r="T142" i="4"/>
  <c r="AJ142" i="4" s="1"/>
  <c r="Y142" i="4"/>
  <c r="AO142" i="4" s="1"/>
  <c r="AW140" i="4"/>
  <c r="AW141" i="4" l="1"/>
  <c r="S143" i="4"/>
  <c r="AI143" i="4" s="1"/>
  <c r="X143" i="4"/>
  <c r="AN143" i="4" s="1"/>
  <c r="N143" i="4"/>
  <c r="AD143" i="4" s="1"/>
  <c r="BB141" i="4"/>
  <c r="AV141" i="4"/>
  <c r="T143" i="4"/>
  <c r="AJ143" i="4" s="1"/>
  <c r="O143" i="4"/>
  <c r="AE143" i="4" s="1"/>
  <c r="Y143" i="4"/>
  <c r="AO143" i="4" s="1"/>
  <c r="BE141" i="4"/>
  <c r="AZ141" i="4"/>
  <c r="BF141" i="4"/>
  <c r="AY141" i="4"/>
  <c r="BC141" i="4"/>
  <c r="Z143" i="4"/>
  <c r="AP143" i="4" s="1"/>
  <c r="U143" i="4"/>
  <c r="AK143" i="4" s="1"/>
  <c r="P143" i="4"/>
  <c r="AF143" i="4" s="1"/>
  <c r="BA141" i="4"/>
  <c r="AS135" i="4"/>
  <c r="BI135" i="4" s="1"/>
  <c r="H145" i="4" s="1"/>
  <c r="AT141" i="4"/>
  <c r="AB143" i="4"/>
  <c r="AR143" i="4" s="1"/>
  <c r="R143" i="4"/>
  <c r="AH143" i="4" s="1"/>
  <c r="W143" i="4"/>
  <c r="AM143" i="4" s="1"/>
  <c r="V143" i="4"/>
  <c r="AL143" i="4" s="1"/>
  <c r="Q143" i="4"/>
  <c r="AG143" i="4" s="1"/>
  <c r="AA143" i="4"/>
  <c r="AQ143" i="4" s="1"/>
  <c r="K144" i="4"/>
  <c r="J144" i="4"/>
  <c r="L144" i="4"/>
  <c r="M144" i="4"/>
  <c r="AC144" i="4"/>
  <c r="I144" i="4"/>
  <c r="AU141" i="4"/>
  <c r="BG141" i="4"/>
  <c r="AX141" i="4"/>
  <c r="BD141" i="4"/>
  <c r="AU142" i="4" l="1"/>
  <c r="AS136" i="4"/>
  <c r="BI136" i="4" s="1"/>
  <c r="H146" i="4" s="1"/>
  <c r="AA144" i="4"/>
  <c r="AQ144" i="4" s="1"/>
  <c r="Q144" i="4"/>
  <c r="AG144" i="4" s="1"/>
  <c r="V144" i="4"/>
  <c r="AL144" i="4" s="1"/>
  <c r="L145" i="4"/>
  <c r="AC145" i="4"/>
  <c r="K145" i="4"/>
  <c r="M145" i="4"/>
  <c r="J145" i="4"/>
  <c r="I145" i="4"/>
  <c r="AY142" i="4"/>
  <c r="AZ142" i="4"/>
  <c r="BD142" i="4"/>
  <c r="BA142" i="4"/>
  <c r="AX142" i="4"/>
  <c r="W144" i="4"/>
  <c r="AM144" i="4" s="1"/>
  <c r="AB144" i="4"/>
  <c r="AR144" i="4" s="1"/>
  <c r="R144" i="4"/>
  <c r="AH144" i="4" s="1"/>
  <c r="X144" i="4"/>
  <c r="AN144" i="4" s="1"/>
  <c r="S144" i="4"/>
  <c r="AI144" i="4" s="1"/>
  <c r="N144" i="4"/>
  <c r="AD144" i="4" s="1"/>
  <c r="Y144" i="4"/>
  <c r="AO144" i="4" s="1"/>
  <c r="T144" i="4"/>
  <c r="AJ144" i="4" s="1"/>
  <c r="O144" i="4"/>
  <c r="AE144" i="4" s="1"/>
  <c r="AT142" i="4"/>
  <c r="BB142" i="4"/>
  <c r="BG142" i="4"/>
  <c r="U144" i="4"/>
  <c r="AK144" i="4" s="1"/>
  <c r="Z144" i="4"/>
  <c r="AP144" i="4" s="1"/>
  <c r="P144" i="4"/>
  <c r="AF144" i="4" s="1"/>
  <c r="BC142" i="4"/>
  <c r="BF142" i="4"/>
  <c r="BE142" i="4"/>
  <c r="AW142" i="4"/>
  <c r="AV142" i="4"/>
  <c r="BF143" i="4" l="1"/>
  <c r="BG143" i="4"/>
  <c r="BB143" i="4"/>
  <c r="O145" i="4"/>
  <c r="AE145" i="4" s="1"/>
  <c r="T145" i="4"/>
  <c r="AJ145" i="4" s="1"/>
  <c r="Y145" i="4"/>
  <c r="AO145" i="4" s="1"/>
  <c r="AA145" i="4"/>
  <c r="AQ145" i="4" s="1"/>
  <c r="V145" i="4"/>
  <c r="AL145" i="4" s="1"/>
  <c r="Q145" i="4"/>
  <c r="AG145" i="4" s="1"/>
  <c r="AS137" i="4"/>
  <c r="BI137" i="4" s="1"/>
  <c r="H147" i="4" s="1"/>
  <c r="BC143" i="4"/>
  <c r="AX143" i="4"/>
  <c r="BD143" i="4"/>
  <c r="AY143" i="4"/>
  <c r="R145" i="4"/>
  <c r="AH145" i="4" s="1"/>
  <c r="AB145" i="4"/>
  <c r="AR145" i="4" s="1"/>
  <c r="W145" i="4"/>
  <c r="AM145" i="4" s="1"/>
  <c r="AC146" i="4"/>
  <c r="K146" i="4"/>
  <c r="L146" i="4"/>
  <c r="J146" i="4"/>
  <c r="M146" i="4"/>
  <c r="I146" i="4"/>
  <c r="BE143" i="4"/>
  <c r="AT143" i="4"/>
  <c r="P145" i="4"/>
  <c r="AF145" i="4" s="1"/>
  <c r="Z145" i="4"/>
  <c r="AP145" i="4" s="1"/>
  <c r="U145" i="4"/>
  <c r="AK145" i="4" s="1"/>
  <c r="AU143" i="4"/>
  <c r="AV143" i="4"/>
  <c r="AW143" i="4"/>
  <c r="BA143" i="4"/>
  <c r="AZ143" i="4"/>
  <c r="N145" i="4"/>
  <c r="AD145" i="4" s="1"/>
  <c r="S145" i="4"/>
  <c r="AI145" i="4" s="1"/>
  <c r="X145" i="4"/>
  <c r="AN145" i="4" s="1"/>
  <c r="Y146" i="4" l="1"/>
  <c r="AO146" i="4" s="1"/>
  <c r="T146" i="4"/>
  <c r="AJ146" i="4" s="1"/>
  <c r="O146" i="4"/>
  <c r="AE146" i="4" s="1"/>
  <c r="L147" i="4"/>
  <c r="AC147" i="4"/>
  <c r="J147" i="4"/>
  <c r="K147" i="4"/>
  <c r="I147" i="4"/>
  <c r="M147" i="4"/>
  <c r="AZ144" i="4"/>
  <c r="AW144" i="4"/>
  <c r="AU144" i="4"/>
  <c r="BE144" i="4"/>
  <c r="AA146" i="4"/>
  <c r="AQ146" i="4" s="1"/>
  <c r="Q146" i="4"/>
  <c r="AG146" i="4" s="1"/>
  <c r="V146" i="4"/>
  <c r="AL146" i="4" s="1"/>
  <c r="BD144" i="4"/>
  <c r="BC144" i="4"/>
  <c r="BG144" i="4"/>
  <c r="Z146" i="4"/>
  <c r="AP146" i="4" s="1"/>
  <c r="U146" i="4"/>
  <c r="AK146" i="4" s="1"/>
  <c r="P146" i="4"/>
  <c r="AF146" i="4" s="1"/>
  <c r="AT144" i="4"/>
  <c r="S146" i="4"/>
  <c r="AI146" i="4" s="1"/>
  <c r="X146" i="4"/>
  <c r="AN146" i="4" s="1"/>
  <c r="N146" i="4"/>
  <c r="AD146" i="4" s="1"/>
  <c r="BA144" i="4"/>
  <c r="AV144" i="4"/>
  <c r="R146" i="4"/>
  <c r="AH146" i="4" s="1"/>
  <c r="AB146" i="4"/>
  <c r="AR146" i="4" s="1"/>
  <c r="W146" i="4"/>
  <c r="AM146" i="4" s="1"/>
  <c r="AY144" i="4"/>
  <c r="AX144" i="4"/>
  <c r="AS138" i="4"/>
  <c r="BI138" i="4" s="1"/>
  <c r="H148" i="4" s="1"/>
  <c r="BB144" i="4"/>
  <c r="BF144" i="4"/>
  <c r="AX145" i="4" l="1"/>
  <c r="BE145" i="4"/>
  <c r="AW145" i="4"/>
  <c r="BA145" i="4"/>
  <c r="N147" i="4"/>
  <c r="AD147" i="4" s="1"/>
  <c r="X147" i="4"/>
  <c r="AN147" i="4" s="1"/>
  <c r="S147" i="4"/>
  <c r="AI147" i="4" s="1"/>
  <c r="Q147" i="4"/>
  <c r="AG147" i="4" s="1"/>
  <c r="AA147" i="4"/>
  <c r="AQ147" i="4" s="1"/>
  <c r="V147" i="4"/>
  <c r="AL147" i="4" s="1"/>
  <c r="AY145" i="4"/>
  <c r="AU145" i="4"/>
  <c r="AZ145" i="4"/>
  <c r="Z147" i="4"/>
  <c r="AP147" i="4" s="1"/>
  <c r="P147" i="4"/>
  <c r="AF147" i="4" s="1"/>
  <c r="U147" i="4"/>
  <c r="AK147" i="4" s="1"/>
  <c r="AS139" i="4"/>
  <c r="BI139" i="4" s="1"/>
  <c r="H149" i="4" s="1"/>
  <c r="AT145" i="4"/>
  <c r="BC145" i="4"/>
  <c r="AC148" i="4"/>
  <c r="L148" i="4"/>
  <c r="K148" i="4"/>
  <c r="J148" i="4"/>
  <c r="M148" i="4"/>
  <c r="I148" i="4"/>
  <c r="AV145" i="4"/>
  <c r="BG145" i="4"/>
  <c r="BD145" i="4"/>
  <c r="O147" i="4"/>
  <c r="AE147" i="4" s="1"/>
  <c r="T147" i="4"/>
  <c r="AJ147" i="4" s="1"/>
  <c r="Y147" i="4"/>
  <c r="AO147" i="4" s="1"/>
  <c r="BF145" i="4"/>
  <c r="BB145" i="4"/>
  <c r="R147" i="4"/>
  <c r="AH147" i="4" s="1"/>
  <c r="AB147" i="4"/>
  <c r="AR147" i="4" s="1"/>
  <c r="W147" i="4"/>
  <c r="AM147" i="4" s="1"/>
  <c r="AV146" i="4" l="1"/>
  <c r="BC146" i="4"/>
  <c r="AS140" i="4"/>
  <c r="BI140" i="4" s="1"/>
  <c r="H150" i="4" s="1"/>
  <c r="BB146" i="4"/>
  <c r="U148" i="4"/>
  <c r="AK148" i="4" s="1"/>
  <c r="P148" i="4"/>
  <c r="AF148" i="4" s="1"/>
  <c r="Z148" i="4"/>
  <c r="AP148" i="4" s="1"/>
  <c r="J149" i="4"/>
  <c r="L149" i="4"/>
  <c r="M149" i="4"/>
  <c r="I149" i="4"/>
  <c r="AC149" i="4"/>
  <c r="K149" i="4"/>
  <c r="AZ146" i="4"/>
  <c r="AY146" i="4"/>
  <c r="BA146" i="4"/>
  <c r="BE146" i="4"/>
  <c r="X148" i="4"/>
  <c r="AN148" i="4" s="1"/>
  <c r="N148" i="4"/>
  <c r="AD148" i="4" s="1"/>
  <c r="S148" i="4"/>
  <c r="AI148" i="4" s="1"/>
  <c r="AT146" i="4"/>
  <c r="BG146" i="4"/>
  <c r="Q148" i="4"/>
  <c r="AG148" i="4" s="1"/>
  <c r="AA148" i="4"/>
  <c r="AQ148" i="4" s="1"/>
  <c r="V148" i="4"/>
  <c r="AL148" i="4" s="1"/>
  <c r="BF146" i="4"/>
  <c r="W148" i="4"/>
  <c r="AM148" i="4" s="1"/>
  <c r="R148" i="4"/>
  <c r="AH148" i="4" s="1"/>
  <c r="AB148" i="4"/>
  <c r="AR148" i="4" s="1"/>
  <c r="AU146" i="4"/>
  <c r="AW146" i="4"/>
  <c r="AX146" i="4"/>
  <c r="BD146" i="4"/>
  <c r="Y148" i="4"/>
  <c r="AO148" i="4" s="1"/>
  <c r="T148" i="4"/>
  <c r="AJ148" i="4" s="1"/>
  <c r="O148" i="4"/>
  <c r="AE148" i="4" s="1"/>
  <c r="BE147" i="4" l="1"/>
  <c r="AY147" i="4"/>
  <c r="P149" i="4"/>
  <c r="AF149" i="4" s="1"/>
  <c r="U149" i="4"/>
  <c r="AK149" i="4" s="1"/>
  <c r="Z149" i="4"/>
  <c r="AP149" i="4" s="1"/>
  <c r="V149" i="4"/>
  <c r="AL149" i="4" s="1"/>
  <c r="Q149" i="4"/>
  <c r="AG149" i="4" s="1"/>
  <c r="AA149" i="4"/>
  <c r="AQ149" i="4" s="1"/>
  <c r="BD147" i="4"/>
  <c r="AW147" i="4"/>
  <c r="BG147" i="4"/>
  <c r="O149" i="4"/>
  <c r="AE149" i="4" s="1"/>
  <c r="Y149" i="4"/>
  <c r="AO149" i="4" s="1"/>
  <c r="T149" i="4"/>
  <c r="AJ149" i="4" s="1"/>
  <c r="BB147" i="4"/>
  <c r="BC147" i="4"/>
  <c r="BA147" i="4"/>
  <c r="N149" i="4"/>
  <c r="AD149" i="4" s="1"/>
  <c r="X149" i="4"/>
  <c r="AN149" i="4" s="1"/>
  <c r="S149" i="4"/>
  <c r="AI149" i="4" s="1"/>
  <c r="AZ147" i="4"/>
  <c r="AX147" i="4"/>
  <c r="AU147" i="4"/>
  <c r="AT147" i="4"/>
  <c r="W149" i="4"/>
  <c r="AM149" i="4" s="1"/>
  <c r="AB149" i="4"/>
  <c r="AR149" i="4" s="1"/>
  <c r="R149" i="4"/>
  <c r="AH149" i="4" s="1"/>
  <c r="AS141" i="4"/>
  <c r="BI141" i="4" s="1"/>
  <c r="H151" i="4" s="1"/>
  <c r="AV147" i="4"/>
  <c r="BF147" i="4"/>
  <c r="L150" i="4"/>
  <c r="M150" i="4"/>
  <c r="AC150" i="4"/>
  <c r="I150" i="4"/>
  <c r="J150" i="4"/>
  <c r="K150" i="4"/>
  <c r="AS142" i="4" l="1"/>
  <c r="BI142" i="4" s="1"/>
  <c r="H152" i="4" s="1"/>
  <c r="BA148" i="4"/>
  <c r="K151" i="4"/>
  <c r="AC151" i="4"/>
  <c r="I151" i="4"/>
  <c r="J151" i="4"/>
  <c r="L151" i="4"/>
  <c r="M151" i="4"/>
  <c r="AX148" i="4"/>
  <c r="BG148" i="4"/>
  <c r="BD148" i="4"/>
  <c r="AY148" i="4"/>
  <c r="R150" i="4"/>
  <c r="AH150" i="4" s="1"/>
  <c r="AB150" i="4"/>
  <c r="AR150" i="4" s="1"/>
  <c r="W150" i="4"/>
  <c r="AM150" i="4" s="1"/>
  <c r="S150" i="4"/>
  <c r="AI150" i="4" s="1"/>
  <c r="X150" i="4"/>
  <c r="AN150" i="4" s="1"/>
  <c r="N150" i="4"/>
  <c r="AD150" i="4" s="1"/>
  <c r="P150" i="4"/>
  <c r="AF150" i="4" s="1"/>
  <c r="U150" i="4"/>
  <c r="AK150" i="4" s="1"/>
  <c r="Z150" i="4"/>
  <c r="AP150" i="4" s="1"/>
  <c r="AV148" i="4"/>
  <c r="AT148" i="4"/>
  <c r="O150" i="4"/>
  <c r="AE150" i="4" s="1"/>
  <c r="Y150" i="4"/>
  <c r="AO150" i="4" s="1"/>
  <c r="T150" i="4"/>
  <c r="AJ150" i="4" s="1"/>
  <c r="V150" i="4"/>
  <c r="AL150" i="4" s="1"/>
  <c r="AA150" i="4"/>
  <c r="AQ150" i="4" s="1"/>
  <c r="Q150" i="4"/>
  <c r="AG150" i="4" s="1"/>
  <c r="AU148" i="4"/>
  <c r="AZ148" i="4"/>
  <c r="BC148" i="4"/>
  <c r="AW148" i="4"/>
  <c r="BE148" i="4"/>
  <c r="BF148" i="4"/>
  <c r="BB148" i="4"/>
  <c r="AV149" i="4" l="1"/>
  <c r="AY149" i="4"/>
  <c r="Q151" i="4"/>
  <c r="AG151" i="4" s="1"/>
  <c r="V151" i="4"/>
  <c r="AL151" i="4" s="1"/>
  <c r="AA151" i="4"/>
  <c r="AQ151" i="4" s="1"/>
  <c r="Z151" i="4"/>
  <c r="AP151" i="4" s="1"/>
  <c r="P151" i="4"/>
  <c r="AF151" i="4" s="1"/>
  <c r="U151" i="4"/>
  <c r="AK151" i="4" s="1"/>
  <c r="BF149" i="4"/>
  <c r="AX149" i="4"/>
  <c r="Y151" i="4"/>
  <c r="AO151" i="4" s="1"/>
  <c r="O151" i="4"/>
  <c r="AE151" i="4" s="1"/>
  <c r="T151" i="4"/>
  <c r="AJ151" i="4" s="1"/>
  <c r="BA149" i="4"/>
  <c r="AW149" i="4"/>
  <c r="AU149" i="4"/>
  <c r="BD149" i="4"/>
  <c r="S151" i="4"/>
  <c r="AI151" i="4" s="1"/>
  <c r="X151" i="4"/>
  <c r="AN151" i="4" s="1"/>
  <c r="N151" i="4"/>
  <c r="AD151" i="4" s="1"/>
  <c r="BB149" i="4"/>
  <c r="BC149" i="4"/>
  <c r="AT149" i="4"/>
  <c r="BE149" i="4"/>
  <c r="BG149" i="4"/>
  <c r="AB151" i="4"/>
  <c r="AR151" i="4" s="1"/>
  <c r="R151" i="4"/>
  <c r="AH151" i="4" s="1"/>
  <c r="W151" i="4"/>
  <c r="AM151" i="4" s="1"/>
  <c r="AS143" i="4"/>
  <c r="BI143" i="4" s="1"/>
  <c r="H153" i="4" s="1"/>
  <c r="AZ149" i="4"/>
  <c r="AC152" i="4"/>
  <c r="K152" i="4"/>
  <c r="I152" i="4"/>
  <c r="J152" i="4"/>
  <c r="M152" i="4"/>
  <c r="L152" i="4"/>
  <c r="P152" i="4" l="1"/>
  <c r="AF152" i="4" s="1"/>
  <c r="Z152" i="4"/>
  <c r="AP152" i="4" s="1"/>
  <c r="U152" i="4"/>
  <c r="AK152" i="4" s="1"/>
  <c r="R152" i="4"/>
  <c r="AH152" i="4" s="1"/>
  <c r="AB152" i="4"/>
  <c r="AR152" i="4" s="1"/>
  <c r="W152" i="4"/>
  <c r="AM152" i="4" s="1"/>
  <c r="Y152" i="4"/>
  <c r="AO152" i="4" s="1"/>
  <c r="T152" i="4"/>
  <c r="AJ152" i="4" s="1"/>
  <c r="O152" i="4"/>
  <c r="AE152" i="4" s="1"/>
  <c r="S152" i="4"/>
  <c r="AI152" i="4" s="1"/>
  <c r="N152" i="4"/>
  <c r="AD152" i="4" s="1"/>
  <c r="X152" i="4"/>
  <c r="AN152" i="4" s="1"/>
  <c r="BE150" i="4"/>
  <c r="BC150" i="4"/>
  <c r="BF150" i="4"/>
  <c r="AY150" i="4"/>
  <c r="AA152" i="4"/>
  <c r="AQ152" i="4" s="1"/>
  <c r="Q152" i="4"/>
  <c r="AG152" i="4" s="1"/>
  <c r="V152" i="4"/>
  <c r="AL152" i="4" s="1"/>
  <c r="AS144" i="4"/>
  <c r="BI144" i="4" s="1"/>
  <c r="H154" i="4" s="1"/>
  <c r="AU150" i="4"/>
  <c r="BA150" i="4"/>
  <c r="K153" i="4"/>
  <c r="AC153" i="4"/>
  <c r="L153" i="4"/>
  <c r="M153" i="4"/>
  <c r="J153" i="4"/>
  <c r="I153" i="4"/>
  <c r="BG150" i="4"/>
  <c r="AT150" i="4"/>
  <c r="BB150" i="4"/>
  <c r="AX150" i="4"/>
  <c r="AV150" i="4"/>
  <c r="AZ150" i="4"/>
  <c r="BD150" i="4"/>
  <c r="AW150" i="4"/>
  <c r="AV151" i="4" l="1"/>
  <c r="BG151" i="4"/>
  <c r="AA153" i="4"/>
  <c r="AQ153" i="4" s="1"/>
  <c r="V153" i="4"/>
  <c r="AL153" i="4" s="1"/>
  <c r="Q153" i="4"/>
  <c r="AG153" i="4" s="1"/>
  <c r="BA151" i="4"/>
  <c r="K154" i="4"/>
  <c r="AC154" i="4"/>
  <c r="L154" i="4"/>
  <c r="M154" i="4"/>
  <c r="I154" i="4"/>
  <c r="J154" i="4"/>
  <c r="AY151" i="4"/>
  <c r="BC151" i="4"/>
  <c r="AZ151" i="4"/>
  <c r="AT151" i="4"/>
  <c r="AU151" i="4"/>
  <c r="BD151" i="4"/>
  <c r="AW151" i="4"/>
  <c r="AX151" i="4"/>
  <c r="S153" i="4"/>
  <c r="AI153" i="4" s="1"/>
  <c r="X153" i="4"/>
  <c r="AN153" i="4" s="1"/>
  <c r="N153" i="4"/>
  <c r="AD153" i="4" s="1"/>
  <c r="T153" i="4"/>
  <c r="AJ153" i="4" s="1"/>
  <c r="O153" i="4"/>
  <c r="AE153" i="4" s="1"/>
  <c r="Y153" i="4"/>
  <c r="AO153" i="4" s="1"/>
  <c r="U153" i="4"/>
  <c r="AK153" i="4" s="1"/>
  <c r="P153" i="4"/>
  <c r="AF153" i="4" s="1"/>
  <c r="Z153" i="4"/>
  <c r="AP153" i="4" s="1"/>
  <c r="BF151" i="4"/>
  <c r="BE151" i="4"/>
  <c r="BB151" i="4"/>
  <c r="R153" i="4"/>
  <c r="AH153" i="4" s="1"/>
  <c r="AB153" i="4"/>
  <c r="AR153" i="4" s="1"/>
  <c r="W153" i="4"/>
  <c r="AM153" i="4" s="1"/>
  <c r="AS145" i="4"/>
  <c r="BI145" i="4" s="1"/>
  <c r="H155" i="4" s="1"/>
  <c r="AW152" i="4" l="1"/>
  <c r="AU152" i="4"/>
  <c r="AY152" i="4"/>
  <c r="AB154" i="4"/>
  <c r="AR154" i="4" s="1"/>
  <c r="R154" i="4"/>
  <c r="AH154" i="4" s="1"/>
  <c r="W154" i="4"/>
  <c r="AM154" i="4" s="1"/>
  <c r="BA152" i="4"/>
  <c r="BE152" i="4"/>
  <c r="AA154" i="4"/>
  <c r="AQ154" i="4" s="1"/>
  <c r="V154" i="4"/>
  <c r="AL154" i="4" s="1"/>
  <c r="Q154" i="4"/>
  <c r="AG154" i="4" s="1"/>
  <c r="BG152" i="4"/>
  <c r="AS146" i="4"/>
  <c r="BI146" i="4" s="1"/>
  <c r="H156" i="4" s="1"/>
  <c r="AT152" i="4"/>
  <c r="AX152" i="4"/>
  <c r="BD152" i="4"/>
  <c r="BC152" i="4"/>
  <c r="Y154" i="4"/>
  <c r="AO154" i="4" s="1"/>
  <c r="O154" i="4"/>
  <c r="AE154" i="4" s="1"/>
  <c r="T154" i="4"/>
  <c r="AJ154" i="4" s="1"/>
  <c r="I155" i="4"/>
  <c r="J155" i="4"/>
  <c r="L155" i="4"/>
  <c r="M155" i="4"/>
  <c r="AC155" i="4"/>
  <c r="K155" i="4"/>
  <c r="BB152" i="4"/>
  <c r="BF152" i="4"/>
  <c r="S154" i="4"/>
  <c r="AI154" i="4" s="1"/>
  <c r="N154" i="4"/>
  <c r="AD154" i="4" s="1"/>
  <c r="X154" i="4"/>
  <c r="AN154" i="4" s="1"/>
  <c r="Z154" i="4"/>
  <c r="AP154" i="4" s="1"/>
  <c r="P154" i="4"/>
  <c r="AF154" i="4" s="1"/>
  <c r="U154" i="4"/>
  <c r="AK154" i="4" s="1"/>
  <c r="AV152" i="4"/>
  <c r="AZ152" i="4"/>
  <c r="AZ153" i="4" l="1"/>
  <c r="BB153" i="4"/>
  <c r="AV153" i="4"/>
  <c r="BF153" i="4"/>
  <c r="Z155" i="4"/>
  <c r="AP155" i="4" s="1"/>
  <c r="U155" i="4"/>
  <c r="AK155" i="4" s="1"/>
  <c r="P155" i="4"/>
  <c r="AF155" i="4" s="1"/>
  <c r="BE153" i="4"/>
  <c r="X155" i="4"/>
  <c r="AN155" i="4" s="1"/>
  <c r="S155" i="4"/>
  <c r="AI155" i="4" s="1"/>
  <c r="N155" i="4"/>
  <c r="AD155" i="4" s="1"/>
  <c r="BC153" i="4"/>
  <c r="AX153" i="4"/>
  <c r="AS147" i="4"/>
  <c r="BI147" i="4" s="1"/>
  <c r="H157" i="4" s="1"/>
  <c r="AU153" i="4"/>
  <c r="W155" i="4"/>
  <c r="AM155" i="4" s="1"/>
  <c r="R155" i="4"/>
  <c r="AH155" i="4" s="1"/>
  <c r="AB155" i="4"/>
  <c r="AR155" i="4" s="1"/>
  <c r="AC156" i="4"/>
  <c r="L156" i="4"/>
  <c r="K156" i="4"/>
  <c r="J156" i="4"/>
  <c r="M156" i="4"/>
  <c r="I156" i="4"/>
  <c r="BA153" i="4"/>
  <c r="AA155" i="4"/>
  <c r="AQ155" i="4" s="1"/>
  <c r="V155" i="4"/>
  <c r="AL155" i="4" s="1"/>
  <c r="Q155" i="4"/>
  <c r="AG155" i="4" s="1"/>
  <c r="BD153" i="4"/>
  <c r="AT153" i="4"/>
  <c r="BG153" i="4"/>
  <c r="AY153" i="4"/>
  <c r="AW153" i="4"/>
  <c r="Y155" i="4"/>
  <c r="AO155" i="4" s="1"/>
  <c r="O155" i="4"/>
  <c r="AE155" i="4" s="1"/>
  <c r="T155" i="4"/>
  <c r="AJ155" i="4" s="1"/>
  <c r="N156" i="4" l="1"/>
  <c r="AD156" i="4" s="1"/>
  <c r="X156" i="4"/>
  <c r="AN156" i="4" s="1"/>
  <c r="S156" i="4"/>
  <c r="AI156" i="4" s="1"/>
  <c r="K157" i="4"/>
  <c r="M157" i="4"/>
  <c r="J157" i="4"/>
  <c r="AC157" i="4"/>
  <c r="L157" i="4"/>
  <c r="I157" i="4"/>
  <c r="BE154" i="4"/>
  <c r="AZ154" i="4"/>
  <c r="AW154" i="4"/>
  <c r="BG154" i="4"/>
  <c r="BD154" i="4"/>
  <c r="AB156" i="4"/>
  <c r="AR156" i="4" s="1"/>
  <c r="R156" i="4"/>
  <c r="AH156" i="4" s="1"/>
  <c r="W156" i="4"/>
  <c r="AM156" i="4" s="1"/>
  <c r="AU154" i="4"/>
  <c r="AX154" i="4"/>
  <c r="BF154" i="4"/>
  <c r="BB154" i="4"/>
  <c r="BA154" i="4"/>
  <c r="T156" i="4"/>
  <c r="AJ156" i="4" s="1"/>
  <c r="Y156" i="4"/>
  <c r="AO156" i="4" s="1"/>
  <c r="O156" i="4"/>
  <c r="AE156" i="4" s="1"/>
  <c r="AY154" i="4"/>
  <c r="AT154" i="4"/>
  <c r="U156" i="4"/>
  <c r="AK156" i="4" s="1"/>
  <c r="P156" i="4"/>
  <c r="AF156" i="4" s="1"/>
  <c r="Z156" i="4"/>
  <c r="AP156" i="4" s="1"/>
  <c r="AS148" i="4"/>
  <c r="BI148" i="4" s="1"/>
  <c r="H158" i="4" s="1"/>
  <c r="BC154" i="4"/>
  <c r="AV154" i="4"/>
  <c r="AA156" i="4"/>
  <c r="AQ156" i="4" s="1"/>
  <c r="Q156" i="4"/>
  <c r="AG156" i="4" s="1"/>
  <c r="V156" i="4"/>
  <c r="AL156" i="4" s="1"/>
  <c r="AY155" i="4" l="1"/>
  <c r="BG155" i="4"/>
  <c r="S157" i="4"/>
  <c r="AI157" i="4" s="1"/>
  <c r="N157" i="4"/>
  <c r="AD157" i="4" s="1"/>
  <c r="X157" i="4"/>
  <c r="AN157" i="4" s="1"/>
  <c r="R157" i="4"/>
  <c r="AH157" i="4" s="1"/>
  <c r="AB157" i="4"/>
  <c r="AR157" i="4" s="1"/>
  <c r="W157" i="4"/>
  <c r="AM157" i="4" s="1"/>
  <c r="AS149" i="4"/>
  <c r="BI149" i="4" s="1"/>
  <c r="H159" i="4" s="1"/>
  <c r="BA155" i="4"/>
  <c r="BF155" i="4"/>
  <c r="AU155" i="4"/>
  <c r="AA157" i="4"/>
  <c r="AQ157" i="4" s="1"/>
  <c r="V157" i="4"/>
  <c r="AL157" i="4" s="1"/>
  <c r="Q157" i="4"/>
  <c r="AG157" i="4" s="1"/>
  <c r="Z157" i="4"/>
  <c r="AP157" i="4" s="1"/>
  <c r="U157" i="4"/>
  <c r="AK157" i="4" s="1"/>
  <c r="P157" i="4"/>
  <c r="AF157" i="4" s="1"/>
  <c r="AV155" i="4"/>
  <c r="AW155" i="4"/>
  <c r="J158" i="4"/>
  <c r="AC158" i="4"/>
  <c r="I158" i="4"/>
  <c r="K158" i="4"/>
  <c r="M158" i="4"/>
  <c r="L158" i="4"/>
  <c r="AT155" i="4"/>
  <c r="BD155" i="4"/>
  <c r="BE155" i="4"/>
  <c r="BC155" i="4"/>
  <c r="BB155" i="4"/>
  <c r="AX155" i="4"/>
  <c r="Y157" i="4"/>
  <c r="AO157" i="4" s="1"/>
  <c r="T157" i="4"/>
  <c r="AJ157" i="4" s="1"/>
  <c r="O157" i="4"/>
  <c r="AE157" i="4" s="1"/>
  <c r="AZ155" i="4"/>
  <c r="AB158" i="4" l="1"/>
  <c r="AR158" i="4" s="1"/>
  <c r="R158" i="4"/>
  <c r="AH158" i="4" s="1"/>
  <c r="W158" i="4"/>
  <c r="AM158" i="4" s="1"/>
  <c r="BB156" i="4"/>
  <c r="BE156" i="4"/>
  <c r="U158" i="4"/>
  <c r="AK158" i="4" s="1"/>
  <c r="P158" i="4"/>
  <c r="AF158" i="4" s="1"/>
  <c r="Z158" i="4"/>
  <c r="AP158" i="4" s="1"/>
  <c r="BF156" i="4"/>
  <c r="AS150" i="4"/>
  <c r="BI150" i="4" s="1"/>
  <c r="H160" i="4" s="1"/>
  <c r="BG156" i="4"/>
  <c r="AT156" i="4"/>
  <c r="AC159" i="4"/>
  <c r="M159" i="4"/>
  <c r="K159" i="4"/>
  <c r="L159" i="4"/>
  <c r="I159" i="4"/>
  <c r="J159" i="4"/>
  <c r="AZ156" i="4"/>
  <c r="AW156" i="4"/>
  <c r="AX156" i="4"/>
  <c r="BC156" i="4"/>
  <c r="BD156" i="4"/>
  <c r="V158" i="4"/>
  <c r="AL158" i="4" s="1"/>
  <c r="AA158" i="4"/>
  <c r="AQ158" i="4" s="1"/>
  <c r="Q158" i="4"/>
  <c r="AG158" i="4" s="1"/>
  <c r="AV156" i="4"/>
  <c r="AU156" i="4"/>
  <c r="BA156" i="4"/>
  <c r="AY156" i="4"/>
  <c r="X158" i="4"/>
  <c r="AN158" i="4" s="1"/>
  <c r="S158" i="4"/>
  <c r="AI158" i="4" s="1"/>
  <c r="N158" i="4"/>
  <c r="AD158" i="4" s="1"/>
  <c r="O158" i="4"/>
  <c r="AE158" i="4" s="1"/>
  <c r="Y158" i="4"/>
  <c r="AO158" i="4" s="1"/>
  <c r="T158" i="4"/>
  <c r="AJ158" i="4" s="1"/>
  <c r="AU157" i="4" l="1"/>
  <c r="M160" i="4"/>
  <c r="K160" i="4"/>
  <c r="J160" i="4"/>
  <c r="I160" i="4"/>
  <c r="AC160" i="4"/>
  <c r="L160" i="4"/>
  <c r="BC157" i="4"/>
  <c r="AW157" i="4"/>
  <c r="O159" i="4"/>
  <c r="AE159" i="4" s="1"/>
  <c r="T159" i="4"/>
  <c r="AJ159" i="4" s="1"/>
  <c r="Y159" i="4"/>
  <c r="AO159" i="4" s="1"/>
  <c r="R159" i="4"/>
  <c r="AH159" i="4" s="1"/>
  <c r="AB159" i="4"/>
  <c r="AR159" i="4" s="1"/>
  <c r="W159" i="4"/>
  <c r="AM159" i="4" s="1"/>
  <c r="BG157" i="4"/>
  <c r="BF157" i="4"/>
  <c r="BA157" i="4"/>
  <c r="AY157" i="4"/>
  <c r="AV157" i="4"/>
  <c r="X159" i="4"/>
  <c r="AN159" i="4" s="1"/>
  <c r="N159" i="4"/>
  <c r="AD159" i="4" s="1"/>
  <c r="S159" i="4"/>
  <c r="AI159" i="4" s="1"/>
  <c r="BE157" i="4"/>
  <c r="BD157" i="4"/>
  <c r="AX157" i="4"/>
  <c r="AZ157" i="4"/>
  <c r="V159" i="4"/>
  <c r="AL159" i="4" s="1"/>
  <c r="Q159" i="4"/>
  <c r="AG159" i="4" s="1"/>
  <c r="AA159" i="4"/>
  <c r="AQ159" i="4" s="1"/>
  <c r="AT157" i="4"/>
  <c r="AS151" i="4"/>
  <c r="BI151" i="4" s="1"/>
  <c r="H161" i="4" s="1"/>
  <c r="U159" i="4"/>
  <c r="AK159" i="4" s="1"/>
  <c r="Z159" i="4"/>
  <c r="AP159" i="4" s="1"/>
  <c r="P159" i="4"/>
  <c r="AF159" i="4" s="1"/>
  <c r="BB157" i="4"/>
  <c r="AX158" i="4" l="1"/>
  <c r="Y160" i="4"/>
  <c r="AO160" i="4" s="1"/>
  <c r="O160" i="4"/>
  <c r="AE160" i="4" s="1"/>
  <c r="T160" i="4"/>
  <c r="AJ160" i="4" s="1"/>
  <c r="AT158" i="4"/>
  <c r="AV158" i="4"/>
  <c r="BA158" i="4"/>
  <c r="BG158" i="4"/>
  <c r="AW158" i="4"/>
  <c r="V160" i="4"/>
  <c r="AL160" i="4" s="1"/>
  <c r="Q160" i="4"/>
  <c r="AG160" i="4" s="1"/>
  <c r="AA160" i="4"/>
  <c r="AQ160" i="4" s="1"/>
  <c r="Z160" i="4"/>
  <c r="AP160" i="4" s="1"/>
  <c r="P160" i="4"/>
  <c r="AF160" i="4" s="1"/>
  <c r="U160" i="4"/>
  <c r="AK160" i="4" s="1"/>
  <c r="BB158" i="4"/>
  <c r="BD158" i="4"/>
  <c r="W160" i="4"/>
  <c r="AM160" i="4" s="1"/>
  <c r="AB160" i="4"/>
  <c r="AR160" i="4" s="1"/>
  <c r="R160" i="4"/>
  <c r="AH160" i="4" s="1"/>
  <c r="AZ158" i="4"/>
  <c r="AS152" i="4"/>
  <c r="BI152" i="4" s="1"/>
  <c r="H162" i="4" s="1"/>
  <c r="AY158" i="4"/>
  <c r="BF158" i="4"/>
  <c r="BC158" i="4"/>
  <c r="X160" i="4"/>
  <c r="AN160" i="4" s="1"/>
  <c r="N160" i="4"/>
  <c r="AD160" i="4" s="1"/>
  <c r="S160" i="4"/>
  <c r="AI160" i="4" s="1"/>
  <c r="AU158" i="4"/>
  <c r="K161" i="4"/>
  <c r="AC161" i="4"/>
  <c r="M161" i="4"/>
  <c r="J161" i="4"/>
  <c r="I161" i="4"/>
  <c r="L161" i="4"/>
  <c r="BE158" i="4"/>
  <c r="BG159" i="4" l="1"/>
  <c r="X161" i="4"/>
  <c r="AN161" i="4" s="1"/>
  <c r="S161" i="4"/>
  <c r="AI161" i="4" s="1"/>
  <c r="N161" i="4"/>
  <c r="AD161" i="4" s="1"/>
  <c r="Z161" i="4"/>
  <c r="AP161" i="4" s="1"/>
  <c r="P161" i="4"/>
  <c r="AF161" i="4" s="1"/>
  <c r="U161" i="4"/>
  <c r="AK161" i="4" s="1"/>
  <c r="BF159" i="4"/>
  <c r="AS153" i="4"/>
  <c r="BI153" i="4" s="1"/>
  <c r="H163" i="4" s="1"/>
  <c r="BD159" i="4"/>
  <c r="AV159" i="4"/>
  <c r="L162" i="4"/>
  <c r="I162" i="4"/>
  <c r="M162" i="4"/>
  <c r="J162" i="4"/>
  <c r="AC162" i="4"/>
  <c r="K162" i="4"/>
  <c r="AA161" i="4"/>
  <c r="AQ161" i="4" s="1"/>
  <c r="Q161" i="4"/>
  <c r="AG161" i="4" s="1"/>
  <c r="V161" i="4"/>
  <c r="AL161" i="4" s="1"/>
  <c r="BE159" i="4"/>
  <c r="Y161" i="4"/>
  <c r="AO161" i="4" s="1"/>
  <c r="T161" i="4"/>
  <c r="AJ161" i="4" s="1"/>
  <c r="O161" i="4"/>
  <c r="AE161" i="4" s="1"/>
  <c r="AU159" i="4"/>
  <c r="BB159" i="4"/>
  <c r="AW159" i="4"/>
  <c r="BA159" i="4"/>
  <c r="AT159" i="4"/>
  <c r="AB161" i="4"/>
  <c r="AR161" i="4" s="1"/>
  <c r="W161" i="4"/>
  <c r="AM161" i="4" s="1"/>
  <c r="R161" i="4"/>
  <c r="AH161" i="4" s="1"/>
  <c r="BC159" i="4"/>
  <c r="AY159" i="4"/>
  <c r="AZ159" i="4"/>
  <c r="AX159" i="4"/>
  <c r="AX160" i="4" l="1"/>
  <c r="AZ160" i="4"/>
  <c r="BC160" i="4"/>
  <c r="V162" i="4"/>
  <c r="AL162" i="4" s="1"/>
  <c r="AA162" i="4"/>
  <c r="AQ162" i="4" s="1"/>
  <c r="Q162" i="4"/>
  <c r="AG162" i="4" s="1"/>
  <c r="AT160" i="4"/>
  <c r="AU160" i="4"/>
  <c r="T162" i="4"/>
  <c r="AJ162" i="4" s="1"/>
  <c r="Y162" i="4"/>
  <c r="AO162" i="4" s="1"/>
  <c r="O162" i="4"/>
  <c r="AE162" i="4" s="1"/>
  <c r="AV160" i="4"/>
  <c r="AS154" i="4"/>
  <c r="BI154" i="4" s="1"/>
  <c r="H164" i="4" s="1"/>
  <c r="AY160" i="4"/>
  <c r="AW160" i="4"/>
  <c r="BE160" i="4"/>
  <c r="R162" i="4"/>
  <c r="AH162" i="4" s="1"/>
  <c r="W162" i="4"/>
  <c r="AM162" i="4" s="1"/>
  <c r="AB162" i="4"/>
  <c r="AR162" i="4" s="1"/>
  <c r="L163" i="4"/>
  <c r="M163" i="4"/>
  <c r="I163" i="4"/>
  <c r="AC163" i="4"/>
  <c r="J163" i="4"/>
  <c r="K163" i="4"/>
  <c r="BA160" i="4"/>
  <c r="BB160" i="4"/>
  <c r="U162" i="4"/>
  <c r="AK162" i="4" s="1"/>
  <c r="Z162" i="4"/>
  <c r="AP162" i="4" s="1"/>
  <c r="P162" i="4"/>
  <c r="AF162" i="4" s="1"/>
  <c r="S162" i="4"/>
  <c r="AI162" i="4" s="1"/>
  <c r="X162" i="4"/>
  <c r="AN162" i="4" s="1"/>
  <c r="N162" i="4"/>
  <c r="AD162" i="4" s="1"/>
  <c r="BD160" i="4"/>
  <c r="BF160" i="4"/>
  <c r="BG160" i="4"/>
  <c r="BG161" i="4" l="1"/>
  <c r="BA161" i="4"/>
  <c r="AU161" i="4"/>
  <c r="S163" i="4"/>
  <c r="AI163" i="4" s="1"/>
  <c r="N163" i="4"/>
  <c r="AD163" i="4" s="1"/>
  <c r="X163" i="4"/>
  <c r="AN163" i="4" s="1"/>
  <c r="AW161" i="4"/>
  <c r="AS155" i="4"/>
  <c r="BI155" i="4" s="1"/>
  <c r="H165" i="4" s="1"/>
  <c r="AZ161" i="4"/>
  <c r="BD161" i="4"/>
  <c r="U163" i="4"/>
  <c r="AK163" i="4" s="1"/>
  <c r="Z163" i="4"/>
  <c r="AP163" i="4" s="1"/>
  <c r="P163" i="4"/>
  <c r="AF163" i="4" s="1"/>
  <c r="BB161" i="4"/>
  <c r="AB163" i="4"/>
  <c r="AR163" i="4" s="1"/>
  <c r="R163" i="4"/>
  <c r="AH163" i="4" s="1"/>
  <c r="W163" i="4"/>
  <c r="AM163" i="4" s="1"/>
  <c r="K164" i="4"/>
  <c r="J164" i="4"/>
  <c r="I164" i="4"/>
  <c r="AC164" i="4"/>
  <c r="L164" i="4"/>
  <c r="M164" i="4"/>
  <c r="AT161" i="4"/>
  <c r="T163" i="4"/>
  <c r="AJ163" i="4" s="1"/>
  <c r="Y163" i="4"/>
  <c r="AO163" i="4" s="1"/>
  <c r="O163" i="4"/>
  <c r="AE163" i="4" s="1"/>
  <c r="AA163" i="4"/>
  <c r="AQ163" i="4" s="1"/>
  <c r="V163" i="4"/>
  <c r="AL163" i="4" s="1"/>
  <c r="Q163" i="4"/>
  <c r="AG163" i="4" s="1"/>
  <c r="BE161" i="4"/>
  <c r="AY161" i="4"/>
  <c r="AV161" i="4"/>
  <c r="BC161" i="4"/>
  <c r="AX161" i="4"/>
  <c r="BF161" i="4"/>
  <c r="AX162" i="4" l="1"/>
  <c r="S164" i="4"/>
  <c r="AI164" i="4" s="1"/>
  <c r="N164" i="4"/>
  <c r="AD164" i="4" s="1"/>
  <c r="X164" i="4"/>
  <c r="AN164" i="4" s="1"/>
  <c r="L165" i="4"/>
  <c r="I165" i="4"/>
  <c r="AC165" i="4"/>
  <c r="K165" i="4"/>
  <c r="J165" i="4"/>
  <c r="M165" i="4"/>
  <c r="BA162" i="4"/>
  <c r="BF162" i="4"/>
  <c r="AY162" i="4"/>
  <c r="T164" i="4"/>
  <c r="AJ164" i="4" s="1"/>
  <c r="Y164" i="4"/>
  <c r="AO164" i="4" s="1"/>
  <c r="O164" i="4"/>
  <c r="AE164" i="4" s="1"/>
  <c r="AZ162" i="4"/>
  <c r="AV162" i="4"/>
  <c r="BC162" i="4"/>
  <c r="AB164" i="4"/>
  <c r="AR164" i="4" s="1"/>
  <c r="W164" i="4"/>
  <c r="AM164" i="4" s="1"/>
  <c r="R164" i="4"/>
  <c r="AH164" i="4" s="1"/>
  <c r="AW162" i="4"/>
  <c r="Q164" i="4"/>
  <c r="AG164" i="4" s="1"/>
  <c r="AA164" i="4"/>
  <c r="AQ164" i="4" s="1"/>
  <c r="V164" i="4"/>
  <c r="AL164" i="4" s="1"/>
  <c r="U164" i="4"/>
  <c r="AK164" i="4" s="1"/>
  <c r="P164" i="4"/>
  <c r="AF164" i="4" s="1"/>
  <c r="Z164" i="4"/>
  <c r="AP164" i="4" s="1"/>
  <c r="BB162" i="4"/>
  <c r="AU162" i="4"/>
  <c r="BE162" i="4"/>
  <c r="AT162" i="4"/>
  <c r="BD162" i="4"/>
  <c r="AS156" i="4"/>
  <c r="BI156" i="4" s="1"/>
  <c r="H166" i="4" s="1"/>
  <c r="BG162" i="4"/>
  <c r="BA163" i="4" l="1"/>
  <c r="P165" i="4"/>
  <c r="AF165" i="4" s="1"/>
  <c r="Z165" i="4"/>
  <c r="AP165" i="4" s="1"/>
  <c r="U165" i="4"/>
  <c r="AK165" i="4" s="1"/>
  <c r="I166" i="4"/>
  <c r="M166" i="4"/>
  <c r="L166" i="4"/>
  <c r="K166" i="4"/>
  <c r="J166" i="4"/>
  <c r="AC166" i="4"/>
  <c r="AV163" i="4"/>
  <c r="AT163" i="4"/>
  <c r="BD163" i="4"/>
  <c r="AU163" i="4"/>
  <c r="BG163" i="4"/>
  <c r="BE163" i="4"/>
  <c r="BB163" i="4"/>
  <c r="AW163" i="4"/>
  <c r="BF163" i="4"/>
  <c r="W165" i="4"/>
  <c r="AM165" i="4" s="1"/>
  <c r="AB165" i="4"/>
  <c r="AR165" i="4" s="1"/>
  <c r="R165" i="4"/>
  <c r="AH165" i="4" s="1"/>
  <c r="S165" i="4"/>
  <c r="AI165" i="4" s="1"/>
  <c r="X165" i="4"/>
  <c r="AN165" i="4" s="1"/>
  <c r="N165" i="4"/>
  <c r="AD165" i="4" s="1"/>
  <c r="BC163" i="4"/>
  <c r="AZ163" i="4"/>
  <c r="O165" i="4"/>
  <c r="AE165" i="4" s="1"/>
  <c r="Y165" i="4"/>
  <c r="AO165" i="4" s="1"/>
  <c r="T165" i="4"/>
  <c r="AJ165" i="4" s="1"/>
  <c r="Q165" i="4"/>
  <c r="AG165" i="4" s="1"/>
  <c r="V165" i="4"/>
  <c r="AL165" i="4" s="1"/>
  <c r="AA165" i="4"/>
  <c r="AQ165" i="4" s="1"/>
  <c r="AX163" i="4"/>
  <c r="AS157" i="4"/>
  <c r="BI157" i="4" s="1"/>
  <c r="H167" i="4" s="1"/>
  <c r="AY163" i="4"/>
  <c r="AS158" i="4" l="1"/>
  <c r="BI158" i="4" s="1"/>
  <c r="H168" i="4" s="1"/>
  <c r="BC164" i="4"/>
  <c r="BF164" i="4"/>
  <c r="BG164" i="4"/>
  <c r="AC167" i="4"/>
  <c r="L167" i="4"/>
  <c r="J167" i="4"/>
  <c r="K167" i="4"/>
  <c r="I167" i="4"/>
  <c r="M167" i="4"/>
  <c r="V166" i="4"/>
  <c r="AL166" i="4" s="1"/>
  <c r="Q166" i="4"/>
  <c r="AG166" i="4" s="1"/>
  <c r="AA166" i="4"/>
  <c r="AQ166" i="4" s="1"/>
  <c r="AZ164" i="4"/>
  <c r="AU164" i="4"/>
  <c r="AT164" i="4"/>
  <c r="AB166" i="4"/>
  <c r="AR166" i="4" s="1"/>
  <c r="R166" i="4"/>
  <c r="AH166" i="4" s="1"/>
  <c r="W166" i="4"/>
  <c r="AM166" i="4" s="1"/>
  <c r="AY164" i="4"/>
  <c r="AW164" i="4"/>
  <c r="AX164" i="4"/>
  <c r="BE164" i="4"/>
  <c r="T166" i="4"/>
  <c r="AJ166" i="4" s="1"/>
  <c r="Y166" i="4"/>
  <c r="AO166" i="4" s="1"/>
  <c r="O166" i="4"/>
  <c r="AE166" i="4" s="1"/>
  <c r="N166" i="4"/>
  <c r="AD166" i="4" s="1"/>
  <c r="S166" i="4"/>
  <c r="AI166" i="4" s="1"/>
  <c r="X166" i="4"/>
  <c r="AN166" i="4" s="1"/>
  <c r="BA164" i="4"/>
  <c r="BB164" i="4"/>
  <c r="BD164" i="4"/>
  <c r="AV164" i="4"/>
  <c r="P166" i="4"/>
  <c r="AF166" i="4" s="1"/>
  <c r="U166" i="4"/>
  <c r="AK166" i="4" s="1"/>
  <c r="Z166" i="4"/>
  <c r="AP166" i="4" s="1"/>
  <c r="AU165" i="4" l="1"/>
  <c r="X167" i="4"/>
  <c r="AN167" i="4" s="1"/>
  <c r="N167" i="4"/>
  <c r="AD167" i="4" s="1"/>
  <c r="S167" i="4"/>
  <c r="AI167" i="4" s="1"/>
  <c r="AV165" i="4"/>
  <c r="BB165" i="4"/>
  <c r="AX165" i="4"/>
  <c r="AY165" i="4"/>
  <c r="U167" i="4"/>
  <c r="AK167" i="4" s="1"/>
  <c r="Z167" i="4"/>
  <c r="AP167" i="4" s="1"/>
  <c r="P167" i="4"/>
  <c r="AF167" i="4" s="1"/>
  <c r="BG165" i="4"/>
  <c r="BC165" i="4"/>
  <c r="AZ165" i="4"/>
  <c r="T167" i="4"/>
  <c r="AJ167" i="4" s="1"/>
  <c r="O167" i="4"/>
  <c r="AE167" i="4" s="1"/>
  <c r="Y167" i="4"/>
  <c r="AO167" i="4" s="1"/>
  <c r="AT165" i="4"/>
  <c r="BD165" i="4"/>
  <c r="BA165" i="4"/>
  <c r="BE165" i="4"/>
  <c r="AW165" i="4"/>
  <c r="W167" i="4"/>
  <c r="AM167" i="4" s="1"/>
  <c r="R167" i="4"/>
  <c r="AH167" i="4" s="1"/>
  <c r="AB167" i="4"/>
  <c r="AR167" i="4" s="1"/>
  <c r="V167" i="4"/>
  <c r="AL167" i="4" s="1"/>
  <c r="Q167" i="4"/>
  <c r="AG167" i="4" s="1"/>
  <c r="AA167" i="4"/>
  <c r="AQ167" i="4" s="1"/>
  <c r="BF165" i="4"/>
  <c r="AS159" i="4"/>
  <c r="BI159" i="4" s="1"/>
  <c r="H169" i="4" s="1"/>
  <c r="AC168" i="4"/>
  <c r="I168" i="4"/>
  <c r="M168" i="4"/>
  <c r="K168" i="4"/>
  <c r="L168" i="4"/>
  <c r="J168" i="4"/>
  <c r="AY166" i="4" l="1"/>
  <c r="AB168" i="4"/>
  <c r="AR168" i="4" s="1"/>
  <c r="R168" i="4"/>
  <c r="AH168" i="4" s="1"/>
  <c r="W168" i="4"/>
  <c r="AM168" i="4" s="1"/>
  <c r="AC169" i="4"/>
  <c r="I169" i="4"/>
  <c r="M169" i="4"/>
  <c r="L169" i="4"/>
  <c r="K169" i="4"/>
  <c r="J169" i="4"/>
  <c r="BC166" i="4"/>
  <c r="Z168" i="4"/>
  <c r="AP168" i="4" s="1"/>
  <c r="P168" i="4"/>
  <c r="AF168" i="4" s="1"/>
  <c r="U168" i="4"/>
  <c r="AK168" i="4" s="1"/>
  <c r="BF166" i="4"/>
  <c r="AW166" i="4"/>
  <c r="O168" i="4"/>
  <c r="AE168" i="4" s="1"/>
  <c r="T168" i="4"/>
  <c r="AJ168" i="4" s="1"/>
  <c r="Y168" i="4"/>
  <c r="AO168" i="4" s="1"/>
  <c r="S168" i="4"/>
  <c r="AI168" i="4" s="1"/>
  <c r="X168" i="4"/>
  <c r="AN168" i="4" s="1"/>
  <c r="N168" i="4"/>
  <c r="AD168" i="4" s="1"/>
  <c r="BA166" i="4"/>
  <c r="AT166" i="4"/>
  <c r="AX166" i="4"/>
  <c r="AV166" i="4"/>
  <c r="V168" i="4"/>
  <c r="AL168" i="4" s="1"/>
  <c r="AA168" i="4"/>
  <c r="AQ168" i="4" s="1"/>
  <c r="Q168" i="4"/>
  <c r="AG168" i="4" s="1"/>
  <c r="AZ166" i="4"/>
  <c r="BG166" i="4"/>
  <c r="AU166" i="4"/>
  <c r="AS160" i="4"/>
  <c r="BI160" i="4" s="1"/>
  <c r="H170" i="4" s="1"/>
  <c r="BE166" i="4"/>
  <c r="BD166" i="4"/>
  <c r="BB166" i="4"/>
  <c r="AC170" i="4" l="1"/>
  <c r="M170" i="4"/>
  <c r="K170" i="4"/>
  <c r="I170" i="4"/>
  <c r="J170" i="4"/>
  <c r="L170" i="4"/>
  <c r="BA167" i="4"/>
  <c r="AW167" i="4"/>
  <c r="W169" i="4"/>
  <c r="AM169" i="4" s="1"/>
  <c r="R169" i="4"/>
  <c r="AH169" i="4" s="1"/>
  <c r="AB169" i="4"/>
  <c r="AR169" i="4" s="1"/>
  <c r="BD167" i="4"/>
  <c r="BE167" i="4"/>
  <c r="O169" i="4"/>
  <c r="AE169" i="4" s="1"/>
  <c r="T169" i="4"/>
  <c r="AJ169" i="4" s="1"/>
  <c r="Y169" i="4"/>
  <c r="AO169" i="4" s="1"/>
  <c r="S169" i="4"/>
  <c r="AI169" i="4" s="1"/>
  <c r="X169" i="4"/>
  <c r="AN169" i="4" s="1"/>
  <c r="N169" i="4"/>
  <c r="AD169" i="4" s="1"/>
  <c r="BB167" i="4"/>
  <c r="AU167" i="4"/>
  <c r="AZ167" i="4"/>
  <c r="AX167" i="4"/>
  <c r="AT167" i="4"/>
  <c r="BF167" i="4"/>
  <c r="P169" i="4"/>
  <c r="AF169" i="4" s="1"/>
  <c r="Z169" i="4"/>
  <c r="AP169" i="4" s="1"/>
  <c r="U169" i="4"/>
  <c r="AK169" i="4" s="1"/>
  <c r="AY167" i="4"/>
  <c r="AS161" i="4"/>
  <c r="BI161" i="4" s="1"/>
  <c r="H171" i="4" s="1"/>
  <c r="BG167" i="4"/>
  <c r="AV167" i="4"/>
  <c r="BC167" i="4"/>
  <c r="AA169" i="4"/>
  <c r="AQ169" i="4" s="1"/>
  <c r="Q169" i="4"/>
  <c r="AG169" i="4" s="1"/>
  <c r="V169" i="4"/>
  <c r="AL169" i="4" s="1"/>
  <c r="AZ168" i="4" l="1"/>
  <c r="O170" i="4"/>
  <c r="AE170" i="4" s="1"/>
  <c r="Y170" i="4"/>
  <c r="AO170" i="4" s="1"/>
  <c r="T170" i="4"/>
  <c r="AJ170" i="4" s="1"/>
  <c r="BC168" i="4"/>
  <c r="BG168" i="4"/>
  <c r="AY168" i="4"/>
  <c r="BE168" i="4"/>
  <c r="BA168" i="4"/>
  <c r="N170" i="4"/>
  <c r="AD170" i="4" s="1"/>
  <c r="S170" i="4"/>
  <c r="AI170" i="4" s="1"/>
  <c r="X170" i="4"/>
  <c r="AN170" i="4" s="1"/>
  <c r="BF168" i="4"/>
  <c r="AU168" i="4"/>
  <c r="U170" i="4"/>
  <c r="AK170" i="4" s="1"/>
  <c r="Z170" i="4"/>
  <c r="AP170" i="4" s="1"/>
  <c r="P170" i="4"/>
  <c r="AF170" i="4" s="1"/>
  <c r="AX168" i="4"/>
  <c r="BD168" i="4"/>
  <c r="AV168" i="4"/>
  <c r="AS162" i="4"/>
  <c r="BI162" i="4" s="1"/>
  <c r="H172" i="4" s="1"/>
  <c r="AW168" i="4"/>
  <c r="AA170" i="4"/>
  <c r="AQ170" i="4" s="1"/>
  <c r="Q170" i="4"/>
  <c r="AG170" i="4" s="1"/>
  <c r="V170" i="4"/>
  <c r="AL170" i="4" s="1"/>
  <c r="AB170" i="4"/>
  <c r="AR170" i="4" s="1"/>
  <c r="R170" i="4"/>
  <c r="AH170" i="4" s="1"/>
  <c r="W170" i="4"/>
  <c r="AM170" i="4" s="1"/>
  <c r="L171" i="4"/>
  <c r="I171" i="4"/>
  <c r="K171" i="4"/>
  <c r="AC171" i="4"/>
  <c r="M171" i="4"/>
  <c r="J171" i="4"/>
  <c r="AT168" i="4"/>
  <c r="BB168" i="4"/>
  <c r="AC172" i="4" l="1"/>
  <c r="K172" i="4"/>
  <c r="M172" i="4"/>
  <c r="I172" i="4"/>
  <c r="J172" i="4"/>
  <c r="L172" i="4"/>
  <c r="BD169" i="4"/>
  <c r="BG169" i="4"/>
  <c r="Z171" i="4"/>
  <c r="AP171" i="4" s="1"/>
  <c r="U171" i="4"/>
  <c r="AK171" i="4" s="1"/>
  <c r="P171" i="4"/>
  <c r="AF171" i="4" s="1"/>
  <c r="AS163" i="4"/>
  <c r="BI163" i="4" s="1"/>
  <c r="H173" i="4" s="1"/>
  <c r="BF169" i="4"/>
  <c r="AT169" i="4"/>
  <c r="BB169" i="4"/>
  <c r="S171" i="4"/>
  <c r="AI171" i="4" s="1"/>
  <c r="N171" i="4"/>
  <c r="AD171" i="4" s="1"/>
  <c r="X171" i="4"/>
  <c r="AN171" i="4" s="1"/>
  <c r="AW169" i="4"/>
  <c r="AX169" i="4"/>
  <c r="AY169" i="4"/>
  <c r="Y171" i="4"/>
  <c r="AO171" i="4" s="1"/>
  <c r="T171" i="4"/>
  <c r="AJ171" i="4" s="1"/>
  <c r="O171" i="4"/>
  <c r="AE171" i="4" s="1"/>
  <c r="AV169" i="4"/>
  <c r="BA169" i="4"/>
  <c r="BC169" i="4"/>
  <c r="R171" i="4"/>
  <c r="AH171" i="4" s="1"/>
  <c r="AB171" i="4"/>
  <c r="AR171" i="4" s="1"/>
  <c r="W171" i="4"/>
  <c r="AM171" i="4" s="1"/>
  <c r="Q171" i="4"/>
  <c r="AG171" i="4" s="1"/>
  <c r="V171" i="4"/>
  <c r="AL171" i="4" s="1"/>
  <c r="AA171" i="4"/>
  <c r="AQ171" i="4" s="1"/>
  <c r="AU169" i="4"/>
  <c r="AZ169" i="4"/>
  <c r="BE169" i="4"/>
  <c r="BE170" i="4" l="1"/>
  <c r="BA170" i="4"/>
  <c r="BB170" i="4"/>
  <c r="AZ170" i="4"/>
  <c r="AX170" i="4"/>
  <c r="BD170" i="4"/>
  <c r="X172" i="4"/>
  <c r="AN172" i="4" s="1"/>
  <c r="S172" i="4"/>
  <c r="AI172" i="4" s="1"/>
  <c r="N172" i="4"/>
  <c r="AD172" i="4" s="1"/>
  <c r="AU170" i="4"/>
  <c r="BC170" i="4"/>
  <c r="AT170" i="4"/>
  <c r="AS164" i="4"/>
  <c r="BI164" i="4" s="1"/>
  <c r="H174" i="4" s="1"/>
  <c r="W172" i="4"/>
  <c r="AM172" i="4" s="1"/>
  <c r="AB172" i="4"/>
  <c r="AR172" i="4" s="1"/>
  <c r="R172" i="4"/>
  <c r="AH172" i="4" s="1"/>
  <c r="AV170" i="4"/>
  <c r="AY170" i="4"/>
  <c r="AW170" i="4"/>
  <c r="K173" i="4"/>
  <c r="AC173" i="4"/>
  <c r="L173" i="4"/>
  <c r="I173" i="4"/>
  <c r="J173" i="4"/>
  <c r="M173" i="4"/>
  <c r="BG170" i="4"/>
  <c r="AA172" i="4"/>
  <c r="AQ172" i="4" s="1"/>
  <c r="V172" i="4"/>
  <c r="AL172" i="4" s="1"/>
  <c r="Q172" i="4"/>
  <c r="AG172" i="4" s="1"/>
  <c r="U172" i="4"/>
  <c r="AK172" i="4" s="1"/>
  <c r="Z172" i="4"/>
  <c r="AP172" i="4" s="1"/>
  <c r="P172" i="4"/>
  <c r="AF172" i="4" s="1"/>
  <c r="BF170" i="4"/>
  <c r="Y172" i="4"/>
  <c r="AO172" i="4" s="1"/>
  <c r="O172" i="4"/>
  <c r="AE172" i="4" s="1"/>
  <c r="T172" i="4"/>
  <c r="AJ172" i="4" s="1"/>
  <c r="AA173" i="4" l="1"/>
  <c r="AQ173" i="4" s="1"/>
  <c r="V173" i="4"/>
  <c r="AL173" i="4" s="1"/>
  <c r="Q173" i="4"/>
  <c r="AG173" i="4" s="1"/>
  <c r="O173" i="4"/>
  <c r="AE173" i="4" s="1"/>
  <c r="T173" i="4"/>
  <c r="AJ173" i="4" s="1"/>
  <c r="Y173" i="4"/>
  <c r="AO173" i="4" s="1"/>
  <c r="P173" i="4"/>
  <c r="AF173" i="4" s="1"/>
  <c r="U173" i="4"/>
  <c r="AK173" i="4" s="1"/>
  <c r="Z173" i="4"/>
  <c r="AP173" i="4" s="1"/>
  <c r="AT171" i="4"/>
  <c r="AU171" i="4"/>
  <c r="BF171" i="4"/>
  <c r="BG171" i="4"/>
  <c r="N173" i="4"/>
  <c r="AD173" i="4" s="1"/>
  <c r="X173" i="4"/>
  <c r="AN173" i="4" s="1"/>
  <c r="S173" i="4"/>
  <c r="AI173" i="4" s="1"/>
  <c r="AW171" i="4"/>
  <c r="AV171" i="4"/>
  <c r="BD171" i="4"/>
  <c r="AZ171" i="4"/>
  <c r="BA171" i="4"/>
  <c r="AS165" i="4"/>
  <c r="BI165" i="4" s="1"/>
  <c r="H175" i="4" s="1"/>
  <c r="BC171" i="4"/>
  <c r="W173" i="4"/>
  <c r="AM173" i="4" s="1"/>
  <c r="R173" i="4"/>
  <c r="AH173" i="4" s="1"/>
  <c r="AB173" i="4"/>
  <c r="AR173" i="4" s="1"/>
  <c r="AY171" i="4"/>
  <c r="J174" i="4"/>
  <c r="K174" i="4"/>
  <c r="M174" i="4"/>
  <c r="I174" i="4"/>
  <c r="L174" i="4"/>
  <c r="AC174" i="4"/>
  <c r="AX171" i="4"/>
  <c r="BB171" i="4"/>
  <c r="BE171" i="4"/>
  <c r="X174" i="4" l="1"/>
  <c r="AN174" i="4" s="1"/>
  <c r="N174" i="4"/>
  <c r="AD174" i="4" s="1"/>
  <c r="S174" i="4"/>
  <c r="AI174" i="4" s="1"/>
  <c r="P174" i="4"/>
  <c r="AF174" i="4" s="1"/>
  <c r="Z174" i="4"/>
  <c r="AP174" i="4" s="1"/>
  <c r="U174" i="4"/>
  <c r="AK174" i="4" s="1"/>
  <c r="BC172" i="4"/>
  <c r="BA172" i="4"/>
  <c r="BG172" i="4"/>
  <c r="AU172" i="4"/>
  <c r="Q174" i="4"/>
  <c r="AG174" i="4" s="1"/>
  <c r="V174" i="4"/>
  <c r="AL174" i="4" s="1"/>
  <c r="AA174" i="4"/>
  <c r="AQ174" i="4" s="1"/>
  <c r="Y174" i="4"/>
  <c r="AO174" i="4" s="1"/>
  <c r="T174" i="4"/>
  <c r="AJ174" i="4" s="1"/>
  <c r="O174" i="4"/>
  <c r="AE174" i="4" s="1"/>
  <c r="AS166" i="4"/>
  <c r="BI166" i="4" s="1"/>
  <c r="H176" i="4" s="1"/>
  <c r="AZ172" i="4"/>
  <c r="AV172" i="4"/>
  <c r="AY172" i="4"/>
  <c r="K175" i="4"/>
  <c r="J175" i="4"/>
  <c r="L175" i="4"/>
  <c r="M175" i="4"/>
  <c r="I175" i="4"/>
  <c r="AC175" i="4"/>
  <c r="BF172" i="4"/>
  <c r="AT172" i="4"/>
  <c r="BE172" i="4"/>
  <c r="AX172" i="4"/>
  <c r="R174" i="4"/>
  <c r="AH174" i="4" s="1"/>
  <c r="W174" i="4"/>
  <c r="AM174" i="4" s="1"/>
  <c r="AB174" i="4"/>
  <c r="AR174" i="4" s="1"/>
  <c r="BD172" i="4"/>
  <c r="AW172" i="4"/>
  <c r="BB172" i="4"/>
  <c r="N175" i="4" l="1"/>
  <c r="AD175" i="4" s="1"/>
  <c r="S175" i="4"/>
  <c r="AI175" i="4" s="1"/>
  <c r="X175" i="4"/>
  <c r="AN175" i="4" s="1"/>
  <c r="Z175" i="4"/>
  <c r="AP175" i="4" s="1"/>
  <c r="P175" i="4"/>
  <c r="AF175" i="4" s="1"/>
  <c r="U175" i="4"/>
  <c r="AK175" i="4" s="1"/>
  <c r="AV173" i="4"/>
  <c r="BE173" i="4"/>
  <c r="BF173" i="4"/>
  <c r="R175" i="4"/>
  <c r="AH175" i="4" s="1"/>
  <c r="AB175" i="4"/>
  <c r="AR175" i="4" s="1"/>
  <c r="W175" i="4"/>
  <c r="AM175" i="4" s="1"/>
  <c r="BG173" i="4"/>
  <c r="BC173" i="4"/>
  <c r="BD173" i="4"/>
  <c r="Q175" i="4"/>
  <c r="AG175" i="4" s="1"/>
  <c r="V175" i="4"/>
  <c r="AL175" i="4" s="1"/>
  <c r="AA175" i="4"/>
  <c r="AQ175" i="4" s="1"/>
  <c r="AZ173" i="4"/>
  <c r="BB173" i="4"/>
  <c r="AY173" i="4"/>
  <c r="AX173" i="4"/>
  <c r="AT173" i="4"/>
  <c r="Y175" i="4"/>
  <c r="AO175" i="4" s="1"/>
  <c r="O175" i="4"/>
  <c r="AE175" i="4" s="1"/>
  <c r="T175" i="4"/>
  <c r="AJ175" i="4" s="1"/>
  <c r="AS167" i="4"/>
  <c r="BI167" i="4" s="1"/>
  <c r="H177" i="4" s="1"/>
  <c r="AU173" i="4"/>
  <c r="BA173" i="4"/>
  <c r="AW173" i="4"/>
  <c r="M176" i="4"/>
  <c r="K176" i="4"/>
  <c r="I176" i="4"/>
  <c r="J176" i="4"/>
  <c r="AC176" i="4"/>
  <c r="L176" i="4"/>
  <c r="BA174" i="4" l="1"/>
  <c r="AW174" i="4"/>
  <c r="S176" i="4"/>
  <c r="AI176" i="4" s="1"/>
  <c r="N176" i="4"/>
  <c r="AD176" i="4" s="1"/>
  <c r="X176" i="4"/>
  <c r="AN176" i="4" s="1"/>
  <c r="AX174" i="4"/>
  <c r="BB174" i="4"/>
  <c r="BD174" i="4"/>
  <c r="BF174" i="4"/>
  <c r="AV174" i="4"/>
  <c r="P176" i="4"/>
  <c r="AF176" i="4" s="1"/>
  <c r="U176" i="4"/>
  <c r="AK176" i="4" s="1"/>
  <c r="Z176" i="4"/>
  <c r="AP176" i="4" s="1"/>
  <c r="BC174" i="4"/>
  <c r="V176" i="4"/>
  <c r="AL176" i="4" s="1"/>
  <c r="AA176" i="4"/>
  <c r="AQ176" i="4" s="1"/>
  <c r="Q176" i="4"/>
  <c r="AG176" i="4" s="1"/>
  <c r="AS168" i="4"/>
  <c r="BI168" i="4" s="1"/>
  <c r="H178" i="4" s="1"/>
  <c r="R176" i="4"/>
  <c r="AH176" i="4" s="1"/>
  <c r="W176" i="4"/>
  <c r="AM176" i="4" s="1"/>
  <c r="AB176" i="4"/>
  <c r="AR176" i="4" s="1"/>
  <c r="K177" i="4"/>
  <c r="M177" i="4"/>
  <c r="I177" i="4"/>
  <c r="J177" i="4"/>
  <c r="AC177" i="4"/>
  <c r="L177" i="4"/>
  <c r="AT174" i="4"/>
  <c r="AY174" i="4"/>
  <c r="AZ174" i="4"/>
  <c r="BE174" i="4"/>
  <c r="O176" i="4"/>
  <c r="AE176" i="4" s="1"/>
  <c r="T176" i="4"/>
  <c r="AJ176" i="4" s="1"/>
  <c r="Y176" i="4"/>
  <c r="AO176" i="4" s="1"/>
  <c r="AU174" i="4"/>
  <c r="BG174" i="4"/>
  <c r="AU175" i="4" l="1"/>
  <c r="AV175" i="4"/>
  <c r="BE175" i="4"/>
  <c r="AA177" i="4"/>
  <c r="AQ177" i="4" s="1"/>
  <c r="V177" i="4"/>
  <c r="AL177" i="4" s="1"/>
  <c r="Q177" i="4"/>
  <c r="AG177" i="4" s="1"/>
  <c r="R177" i="4"/>
  <c r="AH177" i="4" s="1"/>
  <c r="AB177" i="4"/>
  <c r="AR177" i="4" s="1"/>
  <c r="W177" i="4"/>
  <c r="AM177" i="4" s="1"/>
  <c r="BD175" i="4"/>
  <c r="AX175" i="4"/>
  <c r="AW175" i="4"/>
  <c r="L178" i="4"/>
  <c r="M178" i="4"/>
  <c r="K178" i="4"/>
  <c r="AC178" i="4"/>
  <c r="I178" i="4"/>
  <c r="J178" i="4"/>
  <c r="BB175" i="4"/>
  <c r="AY175" i="4"/>
  <c r="U177" i="4"/>
  <c r="AK177" i="4" s="1"/>
  <c r="P177" i="4"/>
  <c r="AF177" i="4" s="1"/>
  <c r="Z177" i="4"/>
  <c r="AP177" i="4" s="1"/>
  <c r="BF175" i="4"/>
  <c r="AZ175" i="4"/>
  <c r="AT175" i="4"/>
  <c r="Y177" i="4"/>
  <c r="AO177" i="4" s="1"/>
  <c r="T177" i="4"/>
  <c r="AJ177" i="4" s="1"/>
  <c r="O177" i="4"/>
  <c r="AE177" i="4" s="1"/>
  <c r="AS169" i="4"/>
  <c r="BI169" i="4" s="1"/>
  <c r="H179" i="4" s="1"/>
  <c r="BC175" i="4"/>
  <c r="BA175" i="4"/>
  <c r="BG175" i="4"/>
  <c r="N177" i="4"/>
  <c r="AD177" i="4" s="1"/>
  <c r="X177" i="4"/>
  <c r="AN177" i="4" s="1"/>
  <c r="S177" i="4"/>
  <c r="AI177" i="4" s="1"/>
  <c r="AC179" i="4" l="1"/>
  <c r="J179" i="4"/>
  <c r="M179" i="4"/>
  <c r="K179" i="4"/>
  <c r="I179" i="4"/>
  <c r="L179" i="4"/>
  <c r="AT176" i="4"/>
  <c r="Z178" i="4"/>
  <c r="AP178" i="4" s="1"/>
  <c r="P178" i="4"/>
  <c r="AF178" i="4" s="1"/>
  <c r="U178" i="4"/>
  <c r="AK178" i="4" s="1"/>
  <c r="AW176" i="4"/>
  <c r="BG176" i="4"/>
  <c r="BC176" i="4"/>
  <c r="AY176" i="4"/>
  <c r="T178" i="4"/>
  <c r="AJ178" i="4" s="1"/>
  <c r="Y178" i="4"/>
  <c r="AO178" i="4" s="1"/>
  <c r="O178" i="4"/>
  <c r="AE178" i="4" s="1"/>
  <c r="W178" i="4"/>
  <c r="AM178" i="4" s="1"/>
  <c r="R178" i="4"/>
  <c r="AH178" i="4" s="1"/>
  <c r="AB178" i="4"/>
  <c r="AR178" i="4" s="1"/>
  <c r="AX176" i="4"/>
  <c r="AV176" i="4"/>
  <c r="V178" i="4"/>
  <c r="AL178" i="4" s="1"/>
  <c r="Q178" i="4"/>
  <c r="AG178" i="4" s="1"/>
  <c r="AA178" i="4"/>
  <c r="AQ178" i="4" s="1"/>
  <c r="AZ176" i="4"/>
  <c r="N178" i="4"/>
  <c r="AD178" i="4" s="1"/>
  <c r="X178" i="4"/>
  <c r="AN178" i="4" s="1"/>
  <c r="S178" i="4"/>
  <c r="AI178" i="4" s="1"/>
  <c r="BA176" i="4"/>
  <c r="AS170" i="4"/>
  <c r="BI170" i="4" s="1"/>
  <c r="H180" i="4" s="1"/>
  <c r="BB176" i="4"/>
  <c r="BD176" i="4"/>
  <c r="BE176" i="4"/>
  <c r="AU176" i="4"/>
  <c r="BF176" i="4"/>
  <c r="AU177" i="4" l="1"/>
  <c r="BD177" i="4"/>
  <c r="AV177" i="4"/>
  <c r="BC177" i="4"/>
  <c r="N179" i="4"/>
  <c r="AD179" i="4" s="1"/>
  <c r="S179" i="4"/>
  <c r="AI179" i="4" s="1"/>
  <c r="X179" i="4"/>
  <c r="AN179" i="4" s="1"/>
  <c r="AS171" i="4"/>
  <c r="BI171" i="4" s="1"/>
  <c r="H181" i="4" s="1"/>
  <c r="AT177" i="4"/>
  <c r="Z179" i="4"/>
  <c r="AP179" i="4" s="1"/>
  <c r="U179" i="4"/>
  <c r="AK179" i="4" s="1"/>
  <c r="P179" i="4"/>
  <c r="AF179" i="4" s="1"/>
  <c r="BF177" i="4"/>
  <c r="AB179" i="4"/>
  <c r="AR179" i="4" s="1"/>
  <c r="W179" i="4"/>
  <c r="AM179" i="4" s="1"/>
  <c r="R179" i="4"/>
  <c r="AH179" i="4" s="1"/>
  <c r="BE177" i="4"/>
  <c r="BB177" i="4"/>
  <c r="BA177" i="4"/>
  <c r="AX177" i="4"/>
  <c r="AY177" i="4"/>
  <c r="BG177" i="4"/>
  <c r="AZ177" i="4"/>
  <c r="Q179" i="4"/>
  <c r="AG179" i="4" s="1"/>
  <c r="AA179" i="4"/>
  <c r="AQ179" i="4" s="1"/>
  <c r="V179" i="4"/>
  <c r="AL179" i="4" s="1"/>
  <c r="Y179" i="4"/>
  <c r="AO179" i="4" s="1"/>
  <c r="O179" i="4"/>
  <c r="AE179" i="4" s="1"/>
  <c r="T179" i="4"/>
  <c r="AJ179" i="4" s="1"/>
  <c r="AC180" i="4"/>
  <c r="K180" i="4"/>
  <c r="L180" i="4"/>
  <c r="M180" i="4"/>
  <c r="J180" i="4"/>
  <c r="I180" i="4"/>
  <c r="AW177" i="4"/>
  <c r="AZ178" i="4" l="1"/>
  <c r="BA178" i="4"/>
  <c r="O180" i="4"/>
  <c r="AE180" i="4" s="1"/>
  <c r="Y180" i="4"/>
  <c r="AO180" i="4" s="1"/>
  <c r="T180" i="4"/>
  <c r="AJ180" i="4" s="1"/>
  <c r="BF178" i="4"/>
  <c r="AC181" i="4"/>
  <c r="L181" i="4"/>
  <c r="J181" i="4"/>
  <c r="I181" i="4"/>
  <c r="M181" i="4"/>
  <c r="K181" i="4"/>
  <c r="BC178" i="4"/>
  <c r="BD178" i="4"/>
  <c r="S180" i="4"/>
  <c r="AI180" i="4" s="1"/>
  <c r="X180" i="4"/>
  <c r="AN180" i="4" s="1"/>
  <c r="N180" i="4"/>
  <c r="AD180" i="4" s="1"/>
  <c r="BG178" i="4"/>
  <c r="BB178" i="4"/>
  <c r="AW178" i="4"/>
  <c r="R180" i="4"/>
  <c r="AH180" i="4" s="1"/>
  <c r="AB180" i="4"/>
  <c r="AR180" i="4" s="1"/>
  <c r="W180" i="4"/>
  <c r="AM180" i="4" s="1"/>
  <c r="AX178" i="4"/>
  <c r="AT178" i="4"/>
  <c r="V180" i="4"/>
  <c r="AL180" i="4" s="1"/>
  <c r="AA180" i="4"/>
  <c r="AQ180" i="4" s="1"/>
  <c r="Q180" i="4"/>
  <c r="AG180" i="4" s="1"/>
  <c r="AV178" i="4"/>
  <c r="AU178" i="4"/>
  <c r="P180" i="4"/>
  <c r="AF180" i="4" s="1"/>
  <c r="U180" i="4"/>
  <c r="AK180" i="4" s="1"/>
  <c r="Z180" i="4"/>
  <c r="AP180" i="4" s="1"/>
  <c r="AY178" i="4"/>
  <c r="BE178" i="4"/>
  <c r="AS172" i="4"/>
  <c r="BI172" i="4" s="1"/>
  <c r="H182" i="4" s="1"/>
  <c r="AS173" i="4" l="1"/>
  <c r="BI173" i="4" s="1"/>
  <c r="H183" i="4" s="1"/>
  <c r="BC179" i="4"/>
  <c r="X181" i="4"/>
  <c r="AN181" i="4" s="1"/>
  <c r="S181" i="4"/>
  <c r="AI181" i="4" s="1"/>
  <c r="N181" i="4"/>
  <c r="AD181" i="4" s="1"/>
  <c r="AV179" i="4"/>
  <c r="AW179" i="4"/>
  <c r="BG179" i="4"/>
  <c r="T181" i="4"/>
  <c r="AJ181" i="4" s="1"/>
  <c r="Y181" i="4"/>
  <c r="AO181" i="4" s="1"/>
  <c r="O181" i="4"/>
  <c r="AE181" i="4" s="1"/>
  <c r="BA179" i="4"/>
  <c r="Z181" i="4"/>
  <c r="AP181" i="4" s="1"/>
  <c r="U181" i="4"/>
  <c r="AK181" i="4" s="1"/>
  <c r="P181" i="4"/>
  <c r="AF181" i="4" s="1"/>
  <c r="AT179" i="4"/>
  <c r="BD179" i="4"/>
  <c r="V181" i="4"/>
  <c r="AL181" i="4" s="1"/>
  <c r="AA181" i="4"/>
  <c r="AQ181" i="4" s="1"/>
  <c r="Q181" i="4"/>
  <c r="AG181" i="4" s="1"/>
  <c r="J182" i="4"/>
  <c r="I182" i="4"/>
  <c r="L182" i="4"/>
  <c r="M182" i="4"/>
  <c r="AC182" i="4"/>
  <c r="K182" i="4"/>
  <c r="AU179" i="4"/>
  <c r="BB179" i="4"/>
  <c r="AB181" i="4"/>
  <c r="AR181" i="4" s="1"/>
  <c r="W181" i="4"/>
  <c r="AM181" i="4" s="1"/>
  <c r="R181" i="4"/>
  <c r="AH181" i="4" s="1"/>
  <c r="AZ179" i="4"/>
  <c r="AY179" i="4"/>
  <c r="BE179" i="4"/>
  <c r="AX179" i="4"/>
  <c r="BF179" i="4"/>
  <c r="O182" i="4" l="1"/>
  <c r="AE182" i="4" s="1"/>
  <c r="T182" i="4"/>
  <c r="AJ182" i="4" s="1"/>
  <c r="Y182" i="4"/>
  <c r="AO182" i="4" s="1"/>
  <c r="BD180" i="4"/>
  <c r="BG180" i="4"/>
  <c r="AV180" i="4"/>
  <c r="AX180" i="4"/>
  <c r="AU180" i="4"/>
  <c r="W182" i="4"/>
  <c r="AM182" i="4" s="1"/>
  <c r="R182" i="4"/>
  <c r="AH182" i="4" s="1"/>
  <c r="AB182" i="4"/>
  <c r="AR182" i="4" s="1"/>
  <c r="BC180" i="4"/>
  <c r="AZ180" i="4"/>
  <c r="Q182" i="4"/>
  <c r="AG182" i="4" s="1"/>
  <c r="AA182" i="4"/>
  <c r="AQ182" i="4" s="1"/>
  <c r="V182" i="4"/>
  <c r="AL182" i="4" s="1"/>
  <c r="AW180" i="4"/>
  <c r="BF180" i="4"/>
  <c r="BE180" i="4"/>
  <c r="BB180" i="4"/>
  <c r="Z182" i="4"/>
  <c r="AP182" i="4" s="1"/>
  <c r="U182" i="4"/>
  <c r="AK182" i="4" s="1"/>
  <c r="P182" i="4"/>
  <c r="AF182" i="4" s="1"/>
  <c r="N182" i="4"/>
  <c r="AD182" i="4" s="1"/>
  <c r="S182" i="4"/>
  <c r="AI182" i="4" s="1"/>
  <c r="X182" i="4"/>
  <c r="AN182" i="4" s="1"/>
  <c r="AT180" i="4"/>
  <c r="BA180" i="4"/>
  <c r="AS174" i="4"/>
  <c r="BI174" i="4" s="1"/>
  <c r="H184" i="4" s="1"/>
  <c r="AY180" i="4"/>
  <c r="I183" i="4"/>
  <c r="AC183" i="4"/>
  <c r="K183" i="4"/>
  <c r="L183" i="4"/>
  <c r="J183" i="4"/>
  <c r="M183" i="4"/>
  <c r="X183" i="4" l="1"/>
  <c r="AN183" i="4" s="1"/>
  <c r="S183" i="4"/>
  <c r="AI183" i="4" s="1"/>
  <c r="N183" i="4"/>
  <c r="AD183" i="4" s="1"/>
  <c r="AY181" i="4"/>
  <c r="U183" i="4"/>
  <c r="AK183" i="4" s="1"/>
  <c r="P183" i="4"/>
  <c r="AF183" i="4" s="1"/>
  <c r="Z183" i="4"/>
  <c r="AP183" i="4" s="1"/>
  <c r="AZ181" i="4"/>
  <c r="AS175" i="4"/>
  <c r="BI175" i="4" s="1"/>
  <c r="H185" i="4" s="1"/>
  <c r="AT181" i="4"/>
  <c r="BB181" i="4"/>
  <c r="BF181" i="4"/>
  <c r="AX181" i="4"/>
  <c r="BG181" i="4"/>
  <c r="AB183" i="4"/>
  <c r="AR183" i="4" s="1"/>
  <c r="R183" i="4"/>
  <c r="AH183" i="4" s="1"/>
  <c r="W183" i="4"/>
  <c r="AM183" i="4" s="1"/>
  <c r="T183" i="4"/>
  <c r="AJ183" i="4" s="1"/>
  <c r="O183" i="4"/>
  <c r="AE183" i="4" s="1"/>
  <c r="Y183" i="4"/>
  <c r="AO183" i="4" s="1"/>
  <c r="I184" i="4"/>
  <c r="K184" i="4"/>
  <c r="AC184" i="4"/>
  <c r="M184" i="4"/>
  <c r="L184" i="4"/>
  <c r="J184" i="4"/>
  <c r="BC181" i="4"/>
  <c r="AA183" i="4"/>
  <c r="AQ183" i="4" s="1"/>
  <c r="Q183" i="4"/>
  <c r="AG183" i="4" s="1"/>
  <c r="V183" i="4"/>
  <c r="AL183" i="4" s="1"/>
  <c r="BA181" i="4"/>
  <c r="BE181" i="4"/>
  <c r="AW181" i="4"/>
  <c r="AU181" i="4"/>
  <c r="AV181" i="4"/>
  <c r="BD181" i="4"/>
  <c r="BD182" i="4" l="1"/>
  <c r="AW182" i="4"/>
  <c r="AB184" i="4"/>
  <c r="AR184" i="4" s="1"/>
  <c r="W184" i="4"/>
  <c r="AM184" i="4" s="1"/>
  <c r="R184" i="4"/>
  <c r="AH184" i="4" s="1"/>
  <c r="AX182" i="4"/>
  <c r="BB182" i="4"/>
  <c r="AS176" i="4"/>
  <c r="BI176" i="4" s="1"/>
  <c r="H186" i="4" s="1"/>
  <c r="AY182" i="4"/>
  <c r="AU182" i="4"/>
  <c r="BC182" i="4"/>
  <c r="AC185" i="4"/>
  <c r="L185" i="4"/>
  <c r="I185" i="4"/>
  <c r="M185" i="4"/>
  <c r="J185" i="4"/>
  <c r="K185" i="4"/>
  <c r="BE182" i="4"/>
  <c r="Y184" i="4"/>
  <c r="AO184" i="4" s="1"/>
  <c r="T184" i="4"/>
  <c r="AJ184" i="4" s="1"/>
  <c r="O184" i="4"/>
  <c r="AE184" i="4" s="1"/>
  <c r="Z184" i="4"/>
  <c r="AP184" i="4" s="1"/>
  <c r="U184" i="4"/>
  <c r="AK184" i="4" s="1"/>
  <c r="P184" i="4"/>
  <c r="AF184" i="4" s="1"/>
  <c r="BG182" i="4"/>
  <c r="BF182" i="4"/>
  <c r="AT182" i="4"/>
  <c r="AV182" i="4"/>
  <c r="BA182" i="4"/>
  <c r="AA184" i="4"/>
  <c r="AQ184" i="4" s="1"/>
  <c r="V184" i="4"/>
  <c r="AL184" i="4" s="1"/>
  <c r="Q184" i="4"/>
  <c r="AG184" i="4" s="1"/>
  <c r="S184" i="4"/>
  <c r="AI184" i="4" s="1"/>
  <c r="X184" i="4"/>
  <c r="AN184" i="4" s="1"/>
  <c r="N184" i="4"/>
  <c r="AD184" i="4" s="1"/>
  <c r="AZ182" i="4"/>
  <c r="T185" i="4" l="1"/>
  <c r="AJ185" i="4" s="1"/>
  <c r="O185" i="4"/>
  <c r="AE185" i="4" s="1"/>
  <c r="Y185" i="4"/>
  <c r="AO185" i="4" s="1"/>
  <c r="L186" i="4"/>
  <c r="M186" i="4"/>
  <c r="I186" i="4"/>
  <c r="K186" i="4"/>
  <c r="J186" i="4"/>
  <c r="AC186" i="4"/>
  <c r="AX183" i="4"/>
  <c r="AW183" i="4"/>
  <c r="AZ183" i="4"/>
  <c r="BA183" i="4"/>
  <c r="AT183" i="4"/>
  <c r="BG183" i="4"/>
  <c r="BE183" i="4"/>
  <c r="W185" i="4"/>
  <c r="AM185" i="4" s="1"/>
  <c r="AB185" i="4"/>
  <c r="AR185" i="4" s="1"/>
  <c r="R185" i="4"/>
  <c r="AH185" i="4" s="1"/>
  <c r="BC183" i="4"/>
  <c r="AY183" i="4"/>
  <c r="BB183" i="4"/>
  <c r="X185" i="4"/>
  <c r="AN185" i="4" s="1"/>
  <c r="N185" i="4"/>
  <c r="AD185" i="4" s="1"/>
  <c r="S185" i="4"/>
  <c r="AI185" i="4" s="1"/>
  <c r="BD183" i="4"/>
  <c r="AV183" i="4"/>
  <c r="BF183" i="4"/>
  <c r="P185" i="4"/>
  <c r="AF185" i="4" s="1"/>
  <c r="Z185" i="4"/>
  <c r="AP185" i="4" s="1"/>
  <c r="U185" i="4"/>
  <c r="AK185" i="4" s="1"/>
  <c r="V185" i="4"/>
  <c r="AL185" i="4" s="1"/>
  <c r="AA185" i="4"/>
  <c r="AQ185" i="4" s="1"/>
  <c r="Q185" i="4"/>
  <c r="AG185" i="4" s="1"/>
  <c r="AU183" i="4"/>
  <c r="AS177" i="4"/>
  <c r="BI177" i="4" s="1"/>
  <c r="H187" i="4" s="1"/>
  <c r="AU184" i="4" l="1"/>
  <c r="BF184" i="4"/>
  <c r="BA184" i="4"/>
  <c r="BB184" i="4"/>
  <c r="BC184" i="4"/>
  <c r="AW184" i="4"/>
  <c r="O186" i="4"/>
  <c r="AE186" i="4" s="1"/>
  <c r="T186" i="4"/>
  <c r="AJ186" i="4" s="1"/>
  <c r="Y186" i="4"/>
  <c r="AO186" i="4" s="1"/>
  <c r="Q186" i="4"/>
  <c r="AG186" i="4" s="1"/>
  <c r="AA186" i="4"/>
  <c r="AQ186" i="4" s="1"/>
  <c r="V186" i="4"/>
  <c r="AL186" i="4" s="1"/>
  <c r="AS178" i="4"/>
  <c r="BI178" i="4" s="1"/>
  <c r="H188" i="4" s="1"/>
  <c r="AV184" i="4"/>
  <c r="AT184" i="4"/>
  <c r="AZ184" i="4"/>
  <c r="P186" i="4"/>
  <c r="AF186" i="4" s="1"/>
  <c r="U186" i="4"/>
  <c r="AK186" i="4" s="1"/>
  <c r="Z186" i="4"/>
  <c r="AP186" i="4" s="1"/>
  <c r="I187" i="4"/>
  <c r="K187" i="4"/>
  <c r="AC187" i="4"/>
  <c r="J187" i="4"/>
  <c r="M187" i="4"/>
  <c r="L187" i="4"/>
  <c r="AY184" i="4"/>
  <c r="BE184" i="4"/>
  <c r="AX184" i="4"/>
  <c r="N186" i="4"/>
  <c r="AD186" i="4" s="1"/>
  <c r="X186" i="4"/>
  <c r="AN186" i="4" s="1"/>
  <c r="S186" i="4"/>
  <c r="AI186" i="4" s="1"/>
  <c r="BD184" i="4"/>
  <c r="BG184" i="4"/>
  <c r="W186" i="4"/>
  <c r="AM186" i="4" s="1"/>
  <c r="AB186" i="4"/>
  <c r="AR186" i="4" s="1"/>
  <c r="R186" i="4"/>
  <c r="AH186" i="4" s="1"/>
  <c r="AY185" i="4" l="1"/>
  <c r="BG185" i="4"/>
  <c r="AT185" i="4"/>
  <c r="AS179" i="4"/>
  <c r="BI179" i="4" s="1"/>
  <c r="H189" i="4" s="1"/>
  <c r="AW185" i="4"/>
  <c r="BB185" i="4"/>
  <c r="BF185" i="4"/>
  <c r="V187" i="4"/>
  <c r="AL187" i="4" s="1"/>
  <c r="Q187" i="4"/>
  <c r="AG187" i="4" s="1"/>
  <c r="AA187" i="4"/>
  <c r="AQ187" i="4" s="1"/>
  <c r="P187" i="4"/>
  <c r="AF187" i="4" s="1"/>
  <c r="U187" i="4"/>
  <c r="AK187" i="4" s="1"/>
  <c r="Z187" i="4"/>
  <c r="AP187" i="4" s="1"/>
  <c r="BE185" i="4"/>
  <c r="K188" i="4"/>
  <c r="AC188" i="4"/>
  <c r="J188" i="4"/>
  <c r="M188" i="4"/>
  <c r="L188" i="4"/>
  <c r="I188" i="4"/>
  <c r="BD185" i="4"/>
  <c r="AB187" i="4"/>
  <c r="AR187" i="4" s="1"/>
  <c r="R187" i="4"/>
  <c r="AH187" i="4" s="1"/>
  <c r="W187" i="4"/>
  <c r="AM187" i="4" s="1"/>
  <c r="N187" i="4"/>
  <c r="AD187" i="4" s="1"/>
  <c r="S187" i="4"/>
  <c r="AI187" i="4" s="1"/>
  <c r="X187" i="4"/>
  <c r="AN187" i="4" s="1"/>
  <c r="AZ185" i="4"/>
  <c r="AV185" i="4"/>
  <c r="BC185" i="4"/>
  <c r="BA185" i="4"/>
  <c r="AU185" i="4"/>
  <c r="AX185" i="4"/>
  <c r="Y187" i="4"/>
  <c r="AO187" i="4" s="1"/>
  <c r="O187" i="4"/>
  <c r="AE187" i="4" s="1"/>
  <c r="T187" i="4"/>
  <c r="AJ187" i="4" s="1"/>
  <c r="T188" i="4" l="1"/>
  <c r="AJ188" i="4" s="1"/>
  <c r="Y188" i="4"/>
  <c r="AO188" i="4" s="1"/>
  <c r="O188" i="4"/>
  <c r="AE188" i="4" s="1"/>
  <c r="AX186" i="4"/>
  <c r="BA186" i="4"/>
  <c r="X188" i="4"/>
  <c r="AN188" i="4" s="1"/>
  <c r="N188" i="4"/>
  <c r="AD188" i="4" s="1"/>
  <c r="S188" i="4"/>
  <c r="AI188" i="4" s="1"/>
  <c r="BB186" i="4"/>
  <c r="AS180" i="4"/>
  <c r="BI180" i="4" s="1"/>
  <c r="H190" i="4" s="1"/>
  <c r="BG186" i="4"/>
  <c r="Q188" i="4"/>
  <c r="AG188" i="4" s="1"/>
  <c r="V188" i="4"/>
  <c r="AL188" i="4" s="1"/>
  <c r="AA188" i="4"/>
  <c r="AQ188" i="4" s="1"/>
  <c r="Z188" i="4"/>
  <c r="AP188" i="4" s="1"/>
  <c r="U188" i="4"/>
  <c r="AK188" i="4" s="1"/>
  <c r="P188" i="4"/>
  <c r="AF188" i="4" s="1"/>
  <c r="AC189" i="4"/>
  <c r="L189" i="4"/>
  <c r="I189" i="4"/>
  <c r="J189" i="4"/>
  <c r="M189" i="4"/>
  <c r="K189" i="4"/>
  <c r="AU186" i="4"/>
  <c r="BC186" i="4"/>
  <c r="AZ186" i="4"/>
  <c r="BD186" i="4"/>
  <c r="W188" i="4"/>
  <c r="AM188" i="4" s="1"/>
  <c r="R188" i="4"/>
  <c r="AH188" i="4" s="1"/>
  <c r="AB188" i="4"/>
  <c r="AR188" i="4" s="1"/>
  <c r="BE186" i="4"/>
  <c r="BF186" i="4"/>
  <c r="AW186" i="4"/>
  <c r="AT186" i="4"/>
  <c r="AV186" i="4"/>
  <c r="AY186" i="4"/>
  <c r="AV187" i="4" l="1"/>
  <c r="X189" i="4"/>
  <c r="AN189" i="4" s="1"/>
  <c r="N189" i="4"/>
  <c r="AD189" i="4" s="1"/>
  <c r="S189" i="4"/>
  <c r="AI189" i="4" s="1"/>
  <c r="BD187" i="4"/>
  <c r="BC187" i="4"/>
  <c r="U189" i="4"/>
  <c r="AK189" i="4" s="1"/>
  <c r="P189" i="4"/>
  <c r="AF189" i="4" s="1"/>
  <c r="Z189" i="4"/>
  <c r="AP189" i="4" s="1"/>
  <c r="V189" i="4"/>
  <c r="AL189" i="4" s="1"/>
  <c r="AA189" i="4"/>
  <c r="AQ189" i="4" s="1"/>
  <c r="Q189" i="4"/>
  <c r="AG189" i="4" s="1"/>
  <c r="BG187" i="4"/>
  <c r="BB187" i="4"/>
  <c r="AY187" i="4"/>
  <c r="BF187" i="4"/>
  <c r="BA187" i="4"/>
  <c r="AW187" i="4"/>
  <c r="AT187" i="4"/>
  <c r="R189" i="4"/>
  <c r="AH189" i="4" s="1"/>
  <c r="W189" i="4"/>
  <c r="AM189" i="4" s="1"/>
  <c r="AB189" i="4"/>
  <c r="AR189" i="4" s="1"/>
  <c r="AZ187" i="4"/>
  <c r="AU187" i="4"/>
  <c r="Y189" i="4"/>
  <c r="AO189" i="4" s="1"/>
  <c r="O189" i="4"/>
  <c r="AE189" i="4" s="1"/>
  <c r="T189" i="4"/>
  <c r="AJ189" i="4" s="1"/>
  <c r="AS181" i="4"/>
  <c r="BI181" i="4" s="1"/>
  <c r="H191" i="4" s="1"/>
  <c r="BE187" i="4"/>
  <c r="AC190" i="4"/>
  <c r="L190" i="4"/>
  <c r="M190" i="4"/>
  <c r="J190" i="4"/>
  <c r="K190" i="4"/>
  <c r="I190" i="4"/>
  <c r="AX187" i="4"/>
  <c r="AA190" i="4" l="1"/>
  <c r="AQ190" i="4" s="1"/>
  <c r="V190" i="4"/>
  <c r="AL190" i="4" s="1"/>
  <c r="Q190" i="4"/>
  <c r="AG190" i="4" s="1"/>
  <c r="AT188" i="4"/>
  <c r="AY188" i="4"/>
  <c r="BG188" i="4"/>
  <c r="BC188" i="4"/>
  <c r="U190" i="4"/>
  <c r="AK190" i="4" s="1"/>
  <c r="Z190" i="4"/>
  <c r="AP190" i="4" s="1"/>
  <c r="P190" i="4"/>
  <c r="AF190" i="4" s="1"/>
  <c r="AC191" i="4"/>
  <c r="L191" i="4"/>
  <c r="J191" i="4"/>
  <c r="I191" i="4"/>
  <c r="M191" i="4"/>
  <c r="K191" i="4"/>
  <c r="AU188" i="4"/>
  <c r="X190" i="4"/>
  <c r="AN190" i="4" s="1"/>
  <c r="N190" i="4"/>
  <c r="AD190" i="4" s="1"/>
  <c r="S190" i="4"/>
  <c r="AI190" i="4" s="1"/>
  <c r="O190" i="4"/>
  <c r="AE190" i="4" s="1"/>
  <c r="Y190" i="4"/>
  <c r="AO190" i="4" s="1"/>
  <c r="T190" i="4"/>
  <c r="AJ190" i="4" s="1"/>
  <c r="AW188" i="4"/>
  <c r="BB188" i="4"/>
  <c r="BF188" i="4"/>
  <c r="BD188" i="4"/>
  <c r="AX188" i="4"/>
  <c r="AB190" i="4"/>
  <c r="AR190" i="4" s="1"/>
  <c r="W190" i="4"/>
  <c r="AM190" i="4" s="1"/>
  <c r="R190" i="4"/>
  <c r="AH190" i="4" s="1"/>
  <c r="BE188" i="4"/>
  <c r="AZ188" i="4"/>
  <c r="AV188" i="4"/>
  <c r="AS182" i="4"/>
  <c r="BI182" i="4" s="1"/>
  <c r="H192" i="4" s="1"/>
  <c r="BA188" i="4"/>
  <c r="K192" i="4" l="1"/>
  <c r="M192" i="4"/>
  <c r="L192" i="4"/>
  <c r="J192" i="4"/>
  <c r="I192" i="4"/>
  <c r="AC192" i="4"/>
  <c r="BG189" i="4"/>
  <c r="AT189" i="4"/>
  <c r="AS183" i="4"/>
  <c r="BI183" i="4" s="1"/>
  <c r="H193" i="4" s="1"/>
  <c r="BD189" i="4"/>
  <c r="BB189" i="4"/>
  <c r="P191" i="4"/>
  <c r="AF191" i="4" s="1"/>
  <c r="U191" i="4"/>
  <c r="AK191" i="4" s="1"/>
  <c r="Z191" i="4"/>
  <c r="AP191" i="4" s="1"/>
  <c r="AA191" i="4"/>
  <c r="AQ191" i="4" s="1"/>
  <c r="Q191" i="4"/>
  <c r="AG191" i="4" s="1"/>
  <c r="V191" i="4"/>
  <c r="AL191" i="4" s="1"/>
  <c r="AV189" i="4"/>
  <c r="AB191" i="4"/>
  <c r="AR191" i="4" s="1"/>
  <c r="W191" i="4"/>
  <c r="AM191" i="4" s="1"/>
  <c r="R191" i="4"/>
  <c r="AH191" i="4" s="1"/>
  <c r="BA189" i="4"/>
  <c r="BE189" i="4"/>
  <c r="BC189" i="4"/>
  <c r="AY189" i="4"/>
  <c r="AX189" i="4"/>
  <c r="BF189" i="4"/>
  <c r="AW189" i="4"/>
  <c r="AU189" i="4"/>
  <c r="N191" i="4"/>
  <c r="AD191" i="4" s="1"/>
  <c r="X191" i="4"/>
  <c r="AN191" i="4" s="1"/>
  <c r="S191" i="4"/>
  <c r="AI191" i="4" s="1"/>
  <c r="AZ189" i="4"/>
  <c r="Y191" i="4"/>
  <c r="AO191" i="4" s="1"/>
  <c r="O191" i="4"/>
  <c r="AE191" i="4" s="1"/>
  <c r="T191" i="4"/>
  <c r="AJ191" i="4" s="1"/>
  <c r="AU190" i="4" l="1"/>
  <c r="AW190" i="4"/>
  <c r="BA190" i="4"/>
  <c r="AZ190" i="4"/>
  <c r="BC190" i="4"/>
  <c r="AV190" i="4"/>
  <c r="BB190" i="4"/>
  <c r="AS184" i="4"/>
  <c r="BI184" i="4" s="1"/>
  <c r="H194" i="4" s="1"/>
  <c r="BG190" i="4"/>
  <c r="Y192" i="4"/>
  <c r="AO192" i="4" s="1"/>
  <c r="O192" i="4"/>
  <c r="AE192" i="4" s="1"/>
  <c r="T192" i="4"/>
  <c r="AJ192" i="4" s="1"/>
  <c r="BF190" i="4"/>
  <c r="BE190" i="4"/>
  <c r="AC193" i="4"/>
  <c r="K193" i="4"/>
  <c r="J193" i="4"/>
  <c r="I193" i="4"/>
  <c r="M193" i="4"/>
  <c r="L193" i="4"/>
  <c r="Q192" i="4"/>
  <c r="AG192" i="4" s="1"/>
  <c r="AA192" i="4"/>
  <c r="AQ192" i="4" s="1"/>
  <c r="V192" i="4"/>
  <c r="AL192" i="4" s="1"/>
  <c r="AY190" i="4"/>
  <c r="BD190" i="4"/>
  <c r="AT190" i="4"/>
  <c r="R192" i="4"/>
  <c r="AH192" i="4" s="1"/>
  <c r="W192" i="4"/>
  <c r="AM192" i="4" s="1"/>
  <c r="AB192" i="4"/>
  <c r="AR192" i="4" s="1"/>
  <c r="AX190" i="4"/>
  <c r="N192" i="4"/>
  <c r="AD192" i="4" s="1"/>
  <c r="S192" i="4"/>
  <c r="AI192" i="4" s="1"/>
  <c r="X192" i="4"/>
  <c r="AN192" i="4" s="1"/>
  <c r="U192" i="4"/>
  <c r="AK192" i="4" s="1"/>
  <c r="Z192" i="4"/>
  <c r="AP192" i="4" s="1"/>
  <c r="P192" i="4"/>
  <c r="AF192" i="4" s="1"/>
  <c r="S193" i="4" l="1"/>
  <c r="AI193" i="4" s="1"/>
  <c r="X193" i="4"/>
  <c r="AN193" i="4" s="1"/>
  <c r="N193" i="4"/>
  <c r="AD193" i="4" s="1"/>
  <c r="BE191" i="4"/>
  <c r="AT191" i="4"/>
  <c r="AY191" i="4"/>
  <c r="Y193" i="4"/>
  <c r="AO193" i="4" s="1"/>
  <c r="O193" i="4"/>
  <c r="AE193" i="4" s="1"/>
  <c r="T193" i="4"/>
  <c r="AJ193" i="4" s="1"/>
  <c r="AS185" i="4"/>
  <c r="BI185" i="4" s="1"/>
  <c r="H195" i="4" s="1"/>
  <c r="AV191" i="4"/>
  <c r="AZ191" i="4"/>
  <c r="AW191" i="4"/>
  <c r="AC194" i="4"/>
  <c r="M194" i="4"/>
  <c r="L194" i="4"/>
  <c r="J194" i="4"/>
  <c r="K194" i="4"/>
  <c r="I194" i="4"/>
  <c r="V193" i="4"/>
  <c r="AL193" i="4" s="1"/>
  <c r="AA193" i="4"/>
  <c r="AQ193" i="4" s="1"/>
  <c r="Q193" i="4"/>
  <c r="AG193" i="4" s="1"/>
  <c r="Z193" i="4"/>
  <c r="AP193" i="4" s="1"/>
  <c r="U193" i="4"/>
  <c r="AK193" i="4" s="1"/>
  <c r="P193" i="4"/>
  <c r="AF193" i="4" s="1"/>
  <c r="BF191" i="4"/>
  <c r="BD191" i="4"/>
  <c r="W193" i="4"/>
  <c r="AM193" i="4" s="1"/>
  <c r="AB193" i="4"/>
  <c r="AR193" i="4" s="1"/>
  <c r="R193" i="4"/>
  <c r="AH193" i="4" s="1"/>
  <c r="BG191" i="4"/>
  <c r="BB191" i="4"/>
  <c r="BC191" i="4"/>
  <c r="BA191" i="4"/>
  <c r="AU191" i="4"/>
  <c r="AX191" i="4"/>
  <c r="BC192" i="4" l="1"/>
  <c r="BG192" i="4"/>
  <c r="J195" i="4"/>
  <c r="I195" i="4"/>
  <c r="AC195" i="4"/>
  <c r="K195" i="4"/>
  <c r="L195" i="4"/>
  <c r="M195" i="4"/>
  <c r="AY192" i="4"/>
  <c r="BD192" i="4"/>
  <c r="O194" i="4"/>
  <c r="AE194" i="4" s="1"/>
  <c r="Y194" i="4"/>
  <c r="AO194" i="4" s="1"/>
  <c r="T194" i="4"/>
  <c r="AJ194" i="4" s="1"/>
  <c r="AV192" i="4"/>
  <c r="BE192" i="4"/>
  <c r="AX192" i="4"/>
  <c r="BB192" i="4"/>
  <c r="AW192" i="4"/>
  <c r="AU192" i="4"/>
  <c r="BA192" i="4"/>
  <c r="Q194" i="4"/>
  <c r="AG194" i="4" s="1"/>
  <c r="AA194" i="4"/>
  <c r="AQ194" i="4" s="1"/>
  <c r="V194" i="4"/>
  <c r="AL194" i="4" s="1"/>
  <c r="BF192" i="4"/>
  <c r="S194" i="4"/>
  <c r="AI194" i="4" s="1"/>
  <c r="N194" i="4"/>
  <c r="AD194" i="4" s="1"/>
  <c r="X194" i="4"/>
  <c r="AN194" i="4" s="1"/>
  <c r="W194" i="4"/>
  <c r="AM194" i="4" s="1"/>
  <c r="AB194" i="4"/>
  <c r="AR194" i="4" s="1"/>
  <c r="R194" i="4"/>
  <c r="AH194" i="4" s="1"/>
  <c r="AZ192" i="4"/>
  <c r="AS186" i="4"/>
  <c r="BI186" i="4" s="1"/>
  <c r="H196" i="4" s="1"/>
  <c r="AT192" i="4"/>
  <c r="U194" i="4"/>
  <c r="AK194" i="4" s="1"/>
  <c r="Z194" i="4"/>
  <c r="AP194" i="4" s="1"/>
  <c r="P194" i="4"/>
  <c r="AF194" i="4" s="1"/>
  <c r="AC196" i="4" l="1"/>
  <c r="I196" i="4"/>
  <c r="K196" i="4"/>
  <c r="J196" i="4"/>
  <c r="M196" i="4"/>
  <c r="L196" i="4"/>
  <c r="AT193" i="4"/>
  <c r="BF193" i="4"/>
  <c r="AY193" i="4"/>
  <c r="Z195" i="4"/>
  <c r="AP195" i="4" s="1"/>
  <c r="P195" i="4"/>
  <c r="AF195" i="4" s="1"/>
  <c r="U195" i="4"/>
  <c r="AK195" i="4" s="1"/>
  <c r="BG193" i="4"/>
  <c r="AZ193" i="4"/>
  <c r="BA193" i="4"/>
  <c r="AW193" i="4"/>
  <c r="AX193" i="4"/>
  <c r="AV193" i="4"/>
  <c r="AS187" i="4"/>
  <c r="BI187" i="4" s="1"/>
  <c r="H197" i="4" s="1"/>
  <c r="BD193" i="4"/>
  <c r="W195" i="4"/>
  <c r="AM195" i="4" s="1"/>
  <c r="AB195" i="4"/>
  <c r="AR195" i="4" s="1"/>
  <c r="R195" i="4"/>
  <c r="AH195" i="4" s="1"/>
  <c r="N195" i="4"/>
  <c r="AD195" i="4" s="1"/>
  <c r="X195" i="4"/>
  <c r="AN195" i="4" s="1"/>
  <c r="S195" i="4"/>
  <c r="AI195" i="4" s="1"/>
  <c r="BC193" i="4"/>
  <c r="AU193" i="4"/>
  <c r="BB193" i="4"/>
  <c r="BE193" i="4"/>
  <c r="AA195" i="4"/>
  <c r="AQ195" i="4" s="1"/>
  <c r="Q195" i="4"/>
  <c r="AG195" i="4" s="1"/>
  <c r="V195" i="4"/>
  <c r="AL195" i="4" s="1"/>
  <c r="T195" i="4"/>
  <c r="AJ195" i="4" s="1"/>
  <c r="Y195" i="4"/>
  <c r="AO195" i="4" s="1"/>
  <c r="O195" i="4"/>
  <c r="AE195" i="4" s="1"/>
  <c r="AU194" i="4" l="1"/>
  <c r="AS188" i="4"/>
  <c r="BI188" i="4" s="1"/>
  <c r="H198" i="4" s="1"/>
  <c r="BA194" i="4"/>
  <c r="BG194" i="4"/>
  <c r="AC197" i="4"/>
  <c r="M197" i="4"/>
  <c r="L197" i="4"/>
  <c r="I197" i="4"/>
  <c r="K197" i="4"/>
  <c r="J197" i="4"/>
  <c r="AY194" i="4"/>
  <c r="AT194" i="4"/>
  <c r="T196" i="4"/>
  <c r="AJ196" i="4" s="1"/>
  <c r="Y196" i="4"/>
  <c r="AO196" i="4" s="1"/>
  <c r="O196" i="4"/>
  <c r="AE196" i="4" s="1"/>
  <c r="BB194" i="4"/>
  <c r="BC194" i="4"/>
  <c r="BD194" i="4"/>
  <c r="AZ194" i="4"/>
  <c r="P196" i="4"/>
  <c r="AF196" i="4" s="1"/>
  <c r="U196" i="4"/>
  <c r="AK196" i="4" s="1"/>
  <c r="Z196" i="4"/>
  <c r="AP196" i="4" s="1"/>
  <c r="AV194" i="4"/>
  <c r="AW194" i="4"/>
  <c r="BF194" i="4"/>
  <c r="V196" i="4"/>
  <c r="AL196" i="4" s="1"/>
  <c r="AA196" i="4"/>
  <c r="AQ196" i="4" s="1"/>
  <c r="Q196" i="4"/>
  <c r="AG196" i="4" s="1"/>
  <c r="X196" i="4"/>
  <c r="AN196" i="4" s="1"/>
  <c r="S196" i="4"/>
  <c r="AI196" i="4" s="1"/>
  <c r="N196" i="4"/>
  <c r="AD196" i="4" s="1"/>
  <c r="BE194" i="4"/>
  <c r="AX194" i="4"/>
  <c r="R196" i="4"/>
  <c r="AH196" i="4" s="1"/>
  <c r="AB196" i="4"/>
  <c r="AR196" i="4" s="1"/>
  <c r="W196" i="4"/>
  <c r="AM196" i="4" s="1"/>
  <c r="AZ195" i="4" l="1"/>
  <c r="BC195" i="4"/>
  <c r="U197" i="4"/>
  <c r="AK197" i="4" s="1"/>
  <c r="Z197" i="4"/>
  <c r="AP197" i="4" s="1"/>
  <c r="P197" i="4"/>
  <c r="AF197" i="4" s="1"/>
  <c r="AX195" i="4"/>
  <c r="AW195" i="4"/>
  <c r="AY195" i="4"/>
  <c r="X197" i="4"/>
  <c r="AN197" i="4" s="1"/>
  <c r="S197" i="4"/>
  <c r="AI197" i="4" s="1"/>
  <c r="N197" i="4"/>
  <c r="AD197" i="4" s="1"/>
  <c r="BG195" i="4"/>
  <c r="AS189" i="4"/>
  <c r="BI189" i="4" s="1"/>
  <c r="H199" i="4" s="1"/>
  <c r="BB195" i="4"/>
  <c r="AC198" i="4"/>
  <c r="L198" i="4"/>
  <c r="M198" i="4"/>
  <c r="I198" i="4"/>
  <c r="K198" i="4"/>
  <c r="J198" i="4"/>
  <c r="BD195" i="4"/>
  <c r="AA197" i="4"/>
  <c r="AQ197" i="4" s="1"/>
  <c r="V197" i="4"/>
  <c r="AL197" i="4" s="1"/>
  <c r="Q197" i="4"/>
  <c r="AG197" i="4" s="1"/>
  <c r="BE195" i="4"/>
  <c r="BF195" i="4"/>
  <c r="AV195" i="4"/>
  <c r="AT195" i="4"/>
  <c r="O197" i="4"/>
  <c r="AE197" i="4" s="1"/>
  <c r="Y197" i="4"/>
  <c r="AO197" i="4" s="1"/>
  <c r="T197" i="4"/>
  <c r="AJ197" i="4" s="1"/>
  <c r="W197" i="4"/>
  <c r="AM197" i="4" s="1"/>
  <c r="AB197" i="4"/>
  <c r="AR197" i="4" s="1"/>
  <c r="R197" i="4"/>
  <c r="AH197" i="4" s="1"/>
  <c r="BA195" i="4"/>
  <c r="AU195" i="4"/>
  <c r="BF196" i="4" l="1"/>
  <c r="AT196" i="4"/>
  <c r="O198" i="4"/>
  <c r="AE198" i="4" s="1"/>
  <c r="Y198" i="4"/>
  <c r="AO198" i="4" s="1"/>
  <c r="T198" i="4"/>
  <c r="AJ198" i="4" s="1"/>
  <c r="AA198" i="4"/>
  <c r="AQ198" i="4" s="1"/>
  <c r="Q198" i="4"/>
  <c r="AG198" i="4" s="1"/>
  <c r="V198" i="4"/>
  <c r="AL198" i="4" s="1"/>
  <c r="AC199" i="4"/>
  <c r="J199" i="4"/>
  <c r="K199" i="4"/>
  <c r="L199" i="4"/>
  <c r="M199" i="4"/>
  <c r="I199" i="4"/>
  <c r="BC196" i="4"/>
  <c r="AU196" i="4"/>
  <c r="P198" i="4"/>
  <c r="AF198" i="4" s="1"/>
  <c r="U198" i="4"/>
  <c r="AK198" i="4" s="1"/>
  <c r="Z198" i="4"/>
  <c r="AP198" i="4" s="1"/>
  <c r="BA196" i="4"/>
  <c r="AV196" i="4"/>
  <c r="AS190" i="4"/>
  <c r="BI190" i="4" s="1"/>
  <c r="H200" i="4" s="1"/>
  <c r="AW196" i="4"/>
  <c r="BE196" i="4"/>
  <c r="BD196" i="4"/>
  <c r="N198" i="4"/>
  <c r="AD198" i="4" s="1"/>
  <c r="X198" i="4"/>
  <c r="AN198" i="4" s="1"/>
  <c r="S198" i="4"/>
  <c r="AI198" i="4" s="1"/>
  <c r="BB196" i="4"/>
  <c r="BG196" i="4"/>
  <c r="AZ196" i="4"/>
  <c r="W198" i="4"/>
  <c r="AM198" i="4" s="1"/>
  <c r="R198" i="4"/>
  <c r="AH198" i="4" s="1"/>
  <c r="AB198" i="4"/>
  <c r="AR198" i="4" s="1"/>
  <c r="AY196" i="4"/>
  <c r="AX196" i="4"/>
  <c r="AY197" i="4" l="1"/>
  <c r="AS191" i="4"/>
  <c r="BI191" i="4" s="1"/>
  <c r="H201" i="4" s="1"/>
  <c r="BA197" i="4"/>
  <c r="AZ197" i="4"/>
  <c r="BB197" i="4"/>
  <c r="J200" i="4"/>
  <c r="AC200" i="4"/>
  <c r="L200" i="4"/>
  <c r="K200" i="4"/>
  <c r="M200" i="4"/>
  <c r="I200" i="4"/>
  <c r="AU197" i="4"/>
  <c r="S199" i="4"/>
  <c r="AI199" i="4" s="1"/>
  <c r="N199" i="4"/>
  <c r="AD199" i="4" s="1"/>
  <c r="X199" i="4"/>
  <c r="AN199" i="4" s="1"/>
  <c r="T199" i="4"/>
  <c r="AJ199" i="4" s="1"/>
  <c r="O199" i="4"/>
  <c r="AE199" i="4" s="1"/>
  <c r="Y199" i="4"/>
  <c r="AO199" i="4" s="1"/>
  <c r="AT197" i="4"/>
  <c r="AV197" i="4"/>
  <c r="AX197" i="4"/>
  <c r="BD197" i="4"/>
  <c r="W199" i="4"/>
  <c r="AM199" i="4" s="1"/>
  <c r="R199" i="4"/>
  <c r="AH199" i="4" s="1"/>
  <c r="AB199" i="4"/>
  <c r="AR199" i="4" s="1"/>
  <c r="BG197" i="4"/>
  <c r="AW197" i="4"/>
  <c r="BC197" i="4"/>
  <c r="AA199" i="4"/>
  <c r="AQ199" i="4" s="1"/>
  <c r="Q199" i="4"/>
  <c r="AG199" i="4" s="1"/>
  <c r="V199" i="4"/>
  <c r="AL199" i="4" s="1"/>
  <c r="BF197" i="4"/>
  <c r="BE197" i="4"/>
  <c r="P199" i="4"/>
  <c r="AF199" i="4" s="1"/>
  <c r="Z199" i="4"/>
  <c r="AP199" i="4" s="1"/>
  <c r="U199" i="4"/>
  <c r="AK199" i="4" s="1"/>
  <c r="BC198" i="4" l="1"/>
  <c r="BG198" i="4"/>
  <c r="V200" i="4"/>
  <c r="AL200" i="4" s="1"/>
  <c r="AA200" i="4"/>
  <c r="AQ200" i="4" s="1"/>
  <c r="Q200" i="4"/>
  <c r="AG200" i="4" s="1"/>
  <c r="BE198" i="4"/>
  <c r="BD198" i="4"/>
  <c r="AV198" i="4"/>
  <c r="S200" i="4"/>
  <c r="AI200" i="4" s="1"/>
  <c r="X200" i="4"/>
  <c r="AN200" i="4" s="1"/>
  <c r="N200" i="4"/>
  <c r="AD200" i="4" s="1"/>
  <c r="AZ198" i="4"/>
  <c r="AS192" i="4"/>
  <c r="BI192" i="4" s="1"/>
  <c r="H202" i="4" s="1"/>
  <c r="AW198" i="4"/>
  <c r="R200" i="4"/>
  <c r="AH200" i="4" s="1"/>
  <c r="AB200" i="4"/>
  <c r="AR200" i="4" s="1"/>
  <c r="W200" i="4"/>
  <c r="AM200" i="4" s="1"/>
  <c r="I201" i="4"/>
  <c r="L201" i="4"/>
  <c r="AC201" i="4"/>
  <c r="M201" i="4"/>
  <c r="J201" i="4"/>
  <c r="K201" i="4"/>
  <c r="O200" i="4"/>
  <c r="AE200" i="4" s="1"/>
  <c r="T200" i="4"/>
  <c r="AJ200" i="4" s="1"/>
  <c r="Y200" i="4"/>
  <c r="AO200" i="4" s="1"/>
  <c r="BF198" i="4"/>
  <c r="AX198" i="4"/>
  <c r="AT198" i="4"/>
  <c r="AU198" i="4"/>
  <c r="P200" i="4"/>
  <c r="AF200" i="4" s="1"/>
  <c r="U200" i="4"/>
  <c r="AK200" i="4" s="1"/>
  <c r="Z200" i="4"/>
  <c r="AP200" i="4" s="1"/>
  <c r="BB198" i="4"/>
  <c r="BA198" i="4"/>
  <c r="AY198" i="4"/>
  <c r="AY199" i="4" l="1"/>
  <c r="BA199" i="4"/>
  <c r="R201" i="4"/>
  <c r="AH201" i="4" s="1"/>
  <c r="W201" i="4"/>
  <c r="AM201" i="4" s="1"/>
  <c r="AB201" i="4"/>
  <c r="AR201" i="4" s="1"/>
  <c r="AV199" i="4"/>
  <c r="BE199" i="4"/>
  <c r="AT199" i="4"/>
  <c r="BF199" i="4"/>
  <c r="AS193" i="4"/>
  <c r="BI193" i="4" s="1"/>
  <c r="H203" i="4" s="1"/>
  <c r="BG199" i="4"/>
  <c r="BB199" i="4"/>
  <c r="Z201" i="4"/>
  <c r="AP201" i="4" s="1"/>
  <c r="P201" i="4"/>
  <c r="AF201" i="4" s="1"/>
  <c r="U201" i="4"/>
  <c r="AK201" i="4" s="1"/>
  <c r="AA201" i="4"/>
  <c r="AQ201" i="4" s="1"/>
  <c r="V201" i="4"/>
  <c r="AL201" i="4" s="1"/>
  <c r="Q201" i="4"/>
  <c r="AG201" i="4" s="1"/>
  <c r="BD199" i="4"/>
  <c r="AC202" i="4"/>
  <c r="M202" i="4"/>
  <c r="I202" i="4"/>
  <c r="L202" i="4"/>
  <c r="J202" i="4"/>
  <c r="K202" i="4"/>
  <c r="AU199" i="4"/>
  <c r="AX199" i="4"/>
  <c r="Y201" i="4"/>
  <c r="AO201" i="4" s="1"/>
  <c r="T201" i="4"/>
  <c r="AJ201" i="4" s="1"/>
  <c r="O201" i="4"/>
  <c r="AE201" i="4" s="1"/>
  <c r="S201" i="4"/>
  <c r="AI201" i="4" s="1"/>
  <c r="N201" i="4"/>
  <c r="AD201" i="4" s="1"/>
  <c r="X201" i="4"/>
  <c r="AN201" i="4" s="1"/>
  <c r="AW199" i="4"/>
  <c r="AZ199" i="4"/>
  <c r="BC199" i="4"/>
  <c r="AU200" i="4" l="1"/>
  <c r="BD200" i="4"/>
  <c r="BB200" i="4"/>
  <c r="X202" i="4"/>
  <c r="AN202" i="4" s="1"/>
  <c r="S202" i="4"/>
  <c r="AI202" i="4" s="1"/>
  <c r="N202" i="4"/>
  <c r="AD202" i="4" s="1"/>
  <c r="AC203" i="4"/>
  <c r="M203" i="4"/>
  <c r="K203" i="4"/>
  <c r="J203" i="4"/>
  <c r="L203" i="4"/>
  <c r="I203" i="4"/>
  <c r="AT200" i="4"/>
  <c r="BA200" i="4"/>
  <c r="BC200" i="4"/>
  <c r="U202" i="4"/>
  <c r="AK202" i="4" s="1"/>
  <c r="P202" i="4"/>
  <c r="AF202" i="4" s="1"/>
  <c r="Z202" i="4"/>
  <c r="AP202" i="4" s="1"/>
  <c r="BG200" i="4"/>
  <c r="AZ200" i="4"/>
  <c r="AX200" i="4"/>
  <c r="W202" i="4"/>
  <c r="AM202" i="4" s="1"/>
  <c r="R202" i="4"/>
  <c r="AH202" i="4" s="1"/>
  <c r="AB202" i="4"/>
  <c r="AR202" i="4" s="1"/>
  <c r="BF200" i="4"/>
  <c r="AW200" i="4"/>
  <c r="O202" i="4"/>
  <c r="AE202" i="4" s="1"/>
  <c r="T202" i="4"/>
  <c r="AJ202" i="4" s="1"/>
  <c r="Y202" i="4"/>
  <c r="AO202" i="4" s="1"/>
  <c r="BE200" i="4"/>
  <c r="AY200" i="4"/>
  <c r="V202" i="4"/>
  <c r="AL202" i="4" s="1"/>
  <c r="Q202" i="4"/>
  <c r="AG202" i="4" s="1"/>
  <c r="AA202" i="4"/>
  <c r="AQ202" i="4" s="1"/>
  <c r="AS194" i="4"/>
  <c r="BI194" i="4" s="1"/>
  <c r="H204" i="4" s="1"/>
  <c r="AV200" i="4"/>
  <c r="AS195" i="4" l="1"/>
  <c r="BI195" i="4" s="1"/>
  <c r="H205" i="4" s="1"/>
  <c r="BE201" i="4"/>
  <c r="BC201" i="4"/>
  <c r="AT201" i="4"/>
  <c r="T203" i="4"/>
  <c r="AJ203" i="4" s="1"/>
  <c r="Y203" i="4"/>
  <c r="AO203" i="4" s="1"/>
  <c r="O203" i="4"/>
  <c r="AE203" i="4" s="1"/>
  <c r="K204" i="4"/>
  <c r="J204" i="4"/>
  <c r="M204" i="4"/>
  <c r="L204" i="4"/>
  <c r="I204" i="4"/>
  <c r="AC204" i="4"/>
  <c r="AY201" i="4"/>
  <c r="AZ201" i="4"/>
  <c r="Z203" i="4"/>
  <c r="AP203" i="4" s="1"/>
  <c r="P203" i="4"/>
  <c r="AF203" i="4" s="1"/>
  <c r="U203" i="4"/>
  <c r="AK203" i="4" s="1"/>
  <c r="BD201" i="4"/>
  <c r="AV201" i="4"/>
  <c r="BA201" i="4"/>
  <c r="R203" i="4"/>
  <c r="AH203" i="4" s="1"/>
  <c r="W203" i="4"/>
  <c r="AM203" i="4" s="1"/>
  <c r="AB203" i="4"/>
  <c r="AR203" i="4" s="1"/>
  <c r="N203" i="4"/>
  <c r="AD203" i="4" s="1"/>
  <c r="X203" i="4"/>
  <c r="AN203" i="4" s="1"/>
  <c r="S203" i="4"/>
  <c r="AI203" i="4" s="1"/>
  <c r="BF201" i="4"/>
  <c r="AX201" i="4"/>
  <c r="BG201" i="4"/>
  <c r="AA203" i="4"/>
  <c r="AQ203" i="4" s="1"/>
  <c r="Q203" i="4"/>
  <c r="AG203" i="4" s="1"/>
  <c r="V203" i="4"/>
  <c r="AL203" i="4" s="1"/>
  <c r="BB201" i="4"/>
  <c r="AU201" i="4"/>
  <c r="AW201" i="4"/>
  <c r="AU202" i="4" l="1"/>
  <c r="AZ202" i="4"/>
  <c r="Y204" i="4"/>
  <c r="AO204" i="4" s="1"/>
  <c r="T204" i="4"/>
  <c r="AJ204" i="4" s="1"/>
  <c r="O204" i="4"/>
  <c r="AE204" i="4" s="1"/>
  <c r="AX202" i="4"/>
  <c r="AV202" i="4"/>
  <c r="N204" i="4"/>
  <c r="AD204" i="4" s="1"/>
  <c r="X204" i="4"/>
  <c r="AN204" i="4" s="1"/>
  <c r="S204" i="4"/>
  <c r="AI204" i="4" s="1"/>
  <c r="P204" i="4"/>
  <c r="AF204" i="4" s="1"/>
  <c r="U204" i="4"/>
  <c r="AK204" i="4" s="1"/>
  <c r="Z204" i="4"/>
  <c r="AP204" i="4" s="1"/>
  <c r="BE202" i="4"/>
  <c r="BB202" i="4"/>
  <c r="V204" i="4"/>
  <c r="AL204" i="4" s="1"/>
  <c r="AA204" i="4"/>
  <c r="AQ204" i="4" s="1"/>
  <c r="Q204" i="4"/>
  <c r="AG204" i="4" s="1"/>
  <c r="AT202" i="4"/>
  <c r="AW202" i="4"/>
  <c r="AY202" i="4"/>
  <c r="BG202" i="4"/>
  <c r="BF202" i="4"/>
  <c r="BA202" i="4"/>
  <c r="BD202" i="4"/>
  <c r="W204" i="4"/>
  <c r="AM204" i="4" s="1"/>
  <c r="R204" i="4"/>
  <c r="AH204" i="4" s="1"/>
  <c r="AB204" i="4"/>
  <c r="AR204" i="4" s="1"/>
  <c r="BC202" i="4"/>
  <c r="AS196" i="4"/>
  <c r="BI196" i="4" s="1"/>
  <c r="H206" i="4" s="1"/>
  <c r="M205" i="4"/>
  <c r="J205" i="4"/>
  <c r="K205" i="4"/>
  <c r="I205" i="4"/>
  <c r="L205" i="4"/>
  <c r="AC205" i="4"/>
  <c r="N205" i="4" l="1"/>
  <c r="AD205" i="4" s="1"/>
  <c r="X205" i="4"/>
  <c r="AN205" i="4" s="1"/>
  <c r="S205" i="4"/>
  <c r="AI205" i="4" s="1"/>
  <c r="BB203" i="4"/>
  <c r="U205" i="4"/>
  <c r="AK205" i="4" s="1"/>
  <c r="P205" i="4"/>
  <c r="AF205" i="4" s="1"/>
  <c r="Z205" i="4"/>
  <c r="AP205" i="4" s="1"/>
  <c r="AC206" i="4"/>
  <c r="L206" i="4"/>
  <c r="K206" i="4"/>
  <c r="J206" i="4"/>
  <c r="M206" i="4"/>
  <c r="I206" i="4"/>
  <c r="BA203" i="4"/>
  <c r="BG203" i="4"/>
  <c r="AW203" i="4"/>
  <c r="AZ203" i="4"/>
  <c r="AV203" i="4"/>
  <c r="O205" i="4"/>
  <c r="AE205" i="4" s="1"/>
  <c r="Y205" i="4"/>
  <c r="AO205" i="4" s="1"/>
  <c r="T205" i="4"/>
  <c r="AJ205" i="4" s="1"/>
  <c r="BC203" i="4"/>
  <c r="BE203" i="4"/>
  <c r="Q205" i="4"/>
  <c r="AG205" i="4" s="1"/>
  <c r="V205" i="4"/>
  <c r="AL205" i="4" s="1"/>
  <c r="AA205" i="4"/>
  <c r="AQ205" i="4" s="1"/>
  <c r="W205" i="4"/>
  <c r="AM205" i="4" s="1"/>
  <c r="R205" i="4"/>
  <c r="AH205" i="4" s="1"/>
  <c r="AB205" i="4"/>
  <c r="AR205" i="4" s="1"/>
  <c r="BD203" i="4"/>
  <c r="BF203" i="4"/>
  <c r="AY203" i="4"/>
  <c r="AT203" i="4"/>
  <c r="AU203" i="4"/>
  <c r="AS197" i="4"/>
  <c r="BI197" i="4" s="1"/>
  <c r="H207" i="4" s="1"/>
  <c r="AX203" i="4"/>
  <c r="BF204" i="4" l="1"/>
  <c r="W206" i="4"/>
  <c r="AM206" i="4" s="1"/>
  <c r="R206" i="4"/>
  <c r="AH206" i="4" s="1"/>
  <c r="AB206" i="4"/>
  <c r="AR206" i="4" s="1"/>
  <c r="I207" i="4"/>
  <c r="M207" i="4"/>
  <c r="L207" i="4"/>
  <c r="K207" i="4"/>
  <c r="AC207" i="4"/>
  <c r="J207" i="4"/>
  <c r="AW204" i="4"/>
  <c r="BA204" i="4"/>
  <c r="Y206" i="4"/>
  <c r="AO206" i="4" s="1"/>
  <c r="T206" i="4"/>
  <c r="AJ206" i="4" s="1"/>
  <c r="O206" i="4"/>
  <c r="AE206" i="4" s="1"/>
  <c r="AS198" i="4"/>
  <c r="BI198" i="4" s="1"/>
  <c r="H208" i="4" s="1"/>
  <c r="BD204" i="4"/>
  <c r="AY204" i="4"/>
  <c r="BE204" i="4"/>
  <c r="AV204" i="4"/>
  <c r="P206" i="4"/>
  <c r="AF206" i="4" s="1"/>
  <c r="U206" i="4"/>
  <c r="AK206" i="4" s="1"/>
  <c r="Z206" i="4"/>
  <c r="AP206" i="4" s="1"/>
  <c r="AX204" i="4"/>
  <c r="AU204" i="4"/>
  <c r="AZ204" i="4"/>
  <c r="BG204" i="4"/>
  <c r="S206" i="4"/>
  <c r="AI206" i="4" s="1"/>
  <c r="X206" i="4"/>
  <c r="AN206" i="4" s="1"/>
  <c r="N206" i="4"/>
  <c r="AD206" i="4" s="1"/>
  <c r="V206" i="4"/>
  <c r="AL206" i="4" s="1"/>
  <c r="Q206" i="4"/>
  <c r="AG206" i="4" s="1"/>
  <c r="AA206" i="4"/>
  <c r="AQ206" i="4" s="1"/>
  <c r="AT204" i="4"/>
  <c r="BC204" i="4"/>
  <c r="BB204" i="4"/>
  <c r="BB205" i="4" l="1"/>
  <c r="BG205" i="4"/>
  <c r="AZ205" i="4"/>
  <c r="AW205" i="4"/>
  <c r="U207" i="4"/>
  <c r="AK207" i="4" s="1"/>
  <c r="P207" i="4"/>
  <c r="AF207" i="4" s="1"/>
  <c r="Z207" i="4"/>
  <c r="AP207" i="4" s="1"/>
  <c r="AV205" i="4"/>
  <c r="AY205" i="4"/>
  <c r="AS199" i="4"/>
  <c r="BI199" i="4" s="1"/>
  <c r="H209" i="4" s="1"/>
  <c r="AA207" i="4"/>
  <c r="AQ207" i="4" s="1"/>
  <c r="V207" i="4"/>
  <c r="AL207" i="4" s="1"/>
  <c r="Q207" i="4"/>
  <c r="AG207" i="4" s="1"/>
  <c r="AU205" i="4"/>
  <c r="M208" i="4"/>
  <c r="AC208" i="4"/>
  <c r="L208" i="4"/>
  <c r="K208" i="4"/>
  <c r="J208" i="4"/>
  <c r="I208" i="4"/>
  <c r="BA205" i="4"/>
  <c r="Y207" i="4"/>
  <c r="AO207" i="4" s="1"/>
  <c r="T207" i="4"/>
  <c r="AJ207" i="4" s="1"/>
  <c r="O207" i="4"/>
  <c r="AE207" i="4" s="1"/>
  <c r="AB207" i="4"/>
  <c r="AR207" i="4" s="1"/>
  <c r="W207" i="4"/>
  <c r="AM207" i="4" s="1"/>
  <c r="R207" i="4"/>
  <c r="AH207" i="4" s="1"/>
  <c r="BE205" i="4"/>
  <c r="BD205" i="4"/>
  <c r="N207" i="4"/>
  <c r="AD207" i="4" s="1"/>
  <c r="X207" i="4"/>
  <c r="AN207" i="4" s="1"/>
  <c r="S207" i="4"/>
  <c r="AI207" i="4" s="1"/>
  <c r="BF205" i="4"/>
  <c r="AT205" i="4"/>
  <c r="BC205" i="4"/>
  <c r="AX205" i="4"/>
  <c r="BC206" i="4" l="1"/>
  <c r="BD206" i="4"/>
  <c r="X208" i="4"/>
  <c r="AN208" i="4" s="1"/>
  <c r="N208" i="4"/>
  <c r="AD208" i="4" s="1"/>
  <c r="S208" i="4"/>
  <c r="AI208" i="4" s="1"/>
  <c r="I209" i="4"/>
  <c r="AC209" i="4"/>
  <c r="J209" i="4"/>
  <c r="K209" i="4"/>
  <c r="L209" i="4"/>
  <c r="M209" i="4"/>
  <c r="AW206" i="4"/>
  <c r="BG206" i="4"/>
  <c r="AX206" i="4"/>
  <c r="AT206" i="4"/>
  <c r="O208" i="4"/>
  <c r="AE208" i="4" s="1"/>
  <c r="T208" i="4"/>
  <c r="AJ208" i="4" s="1"/>
  <c r="Y208" i="4"/>
  <c r="AO208" i="4" s="1"/>
  <c r="W208" i="4"/>
  <c r="AM208" i="4" s="1"/>
  <c r="R208" i="4"/>
  <c r="AH208" i="4" s="1"/>
  <c r="AB208" i="4"/>
  <c r="AR208" i="4" s="1"/>
  <c r="BA206" i="4"/>
  <c r="P208" i="4"/>
  <c r="AF208" i="4" s="1"/>
  <c r="U208" i="4"/>
  <c r="AK208" i="4" s="1"/>
  <c r="Z208" i="4"/>
  <c r="AP208" i="4" s="1"/>
  <c r="AU206" i="4"/>
  <c r="AY206" i="4"/>
  <c r="AZ206" i="4"/>
  <c r="BB206" i="4"/>
  <c r="BF206" i="4"/>
  <c r="BE206" i="4"/>
  <c r="AA208" i="4"/>
  <c r="AQ208" i="4" s="1"/>
  <c r="Q208" i="4"/>
  <c r="AG208" i="4" s="1"/>
  <c r="V208" i="4"/>
  <c r="AL208" i="4" s="1"/>
  <c r="AS200" i="4"/>
  <c r="BI200" i="4" s="1"/>
  <c r="H210" i="4" s="1"/>
  <c r="AV206" i="4"/>
  <c r="AS201" i="4" l="1"/>
  <c r="BI201" i="4" s="1"/>
  <c r="H211" i="4" s="1"/>
  <c r="BA207" i="4"/>
  <c r="AT207" i="4"/>
  <c r="R209" i="4"/>
  <c r="AH209" i="4" s="1"/>
  <c r="W209" i="4"/>
  <c r="AM209" i="4" s="1"/>
  <c r="AB209" i="4"/>
  <c r="AR209" i="4" s="1"/>
  <c r="J210" i="4"/>
  <c r="M210" i="4"/>
  <c r="L210" i="4"/>
  <c r="K210" i="4"/>
  <c r="I210" i="4"/>
  <c r="AC210" i="4"/>
  <c r="BE207" i="4"/>
  <c r="BB207" i="4"/>
  <c r="AY207" i="4"/>
  <c r="AA209" i="4"/>
  <c r="AQ209" i="4" s="1"/>
  <c r="Q209" i="4"/>
  <c r="AG209" i="4" s="1"/>
  <c r="V209" i="4"/>
  <c r="AL209" i="4" s="1"/>
  <c r="S209" i="4"/>
  <c r="AI209" i="4" s="1"/>
  <c r="N209" i="4"/>
  <c r="AD209" i="4" s="1"/>
  <c r="X209" i="4"/>
  <c r="AN209" i="4" s="1"/>
  <c r="BD207" i="4"/>
  <c r="AX207" i="4"/>
  <c r="P209" i="4"/>
  <c r="AF209" i="4" s="1"/>
  <c r="U209" i="4"/>
  <c r="AK209" i="4" s="1"/>
  <c r="Z209" i="4"/>
  <c r="AP209" i="4" s="1"/>
  <c r="AV207" i="4"/>
  <c r="AW207" i="4"/>
  <c r="BF207" i="4"/>
  <c r="AZ207" i="4"/>
  <c r="AU207" i="4"/>
  <c r="Y209" i="4"/>
  <c r="AO209" i="4" s="1"/>
  <c r="O209" i="4"/>
  <c r="AE209" i="4" s="1"/>
  <c r="T209" i="4"/>
  <c r="AJ209" i="4" s="1"/>
  <c r="BC207" i="4"/>
  <c r="BG207" i="4"/>
  <c r="BC208" i="4" l="1"/>
  <c r="BD208" i="4"/>
  <c r="AY208" i="4"/>
  <c r="BE208" i="4"/>
  <c r="I211" i="4"/>
  <c r="J211" i="4"/>
  <c r="M211" i="4"/>
  <c r="K211" i="4"/>
  <c r="AC211" i="4"/>
  <c r="L211" i="4"/>
  <c r="AU208" i="4"/>
  <c r="BF208" i="4"/>
  <c r="AV208" i="4"/>
  <c r="AA210" i="4"/>
  <c r="AQ210" i="4" s="1"/>
  <c r="V210" i="4"/>
  <c r="AL210" i="4" s="1"/>
  <c r="Q210" i="4"/>
  <c r="AG210" i="4" s="1"/>
  <c r="BA208" i="4"/>
  <c r="BB208" i="4"/>
  <c r="R210" i="4"/>
  <c r="AH210" i="4" s="1"/>
  <c r="W210" i="4"/>
  <c r="AM210" i="4" s="1"/>
  <c r="AB210" i="4"/>
  <c r="AR210" i="4" s="1"/>
  <c r="BG208" i="4"/>
  <c r="AZ208" i="4"/>
  <c r="AW208" i="4"/>
  <c r="AX208" i="4"/>
  <c r="N210" i="4"/>
  <c r="AD210" i="4" s="1"/>
  <c r="X210" i="4"/>
  <c r="AN210" i="4" s="1"/>
  <c r="S210" i="4"/>
  <c r="AI210" i="4" s="1"/>
  <c r="T210" i="4"/>
  <c r="AJ210" i="4" s="1"/>
  <c r="O210" i="4"/>
  <c r="AE210" i="4" s="1"/>
  <c r="Y210" i="4"/>
  <c r="AO210" i="4" s="1"/>
  <c r="AS202" i="4"/>
  <c r="BI202" i="4" s="1"/>
  <c r="H212" i="4" s="1"/>
  <c r="Z210" i="4"/>
  <c r="AP210" i="4" s="1"/>
  <c r="U210" i="4"/>
  <c r="AK210" i="4" s="1"/>
  <c r="P210" i="4"/>
  <c r="AF210" i="4" s="1"/>
  <c r="AT208" i="4"/>
  <c r="AC212" i="4" l="1"/>
  <c r="M212" i="4"/>
  <c r="K212" i="4"/>
  <c r="L212" i="4"/>
  <c r="J212" i="4"/>
  <c r="I212" i="4"/>
  <c r="BA209" i="4"/>
  <c r="AW209" i="4"/>
  <c r="BG209" i="4"/>
  <c r="AV209" i="4"/>
  <c r="AU209" i="4"/>
  <c r="Z211" i="4"/>
  <c r="AP211" i="4" s="1"/>
  <c r="U211" i="4"/>
  <c r="AK211" i="4" s="1"/>
  <c r="P211" i="4"/>
  <c r="AF211" i="4" s="1"/>
  <c r="BE209" i="4"/>
  <c r="BD209" i="4"/>
  <c r="BB209" i="4"/>
  <c r="R211" i="4"/>
  <c r="AH211" i="4" s="1"/>
  <c r="W211" i="4"/>
  <c r="AM211" i="4" s="1"/>
  <c r="AB211" i="4"/>
  <c r="AR211" i="4" s="1"/>
  <c r="AT209" i="4"/>
  <c r="AS203" i="4"/>
  <c r="BI203" i="4" s="1"/>
  <c r="H213" i="4" s="1"/>
  <c r="AX209" i="4"/>
  <c r="AZ209" i="4"/>
  <c r="BF209" i="4"/>
  <c r="Q211" i="4"/>
  <c r="AG211" i="4" s="1"/>
  <c r="V211" i="4"/>
  <c r="AL211" i="4" s="1"/>
  <c r="AA211" i="4"/>
  <c r="AQ211" i="4" s="1"/>
  <c r="O211" i="4"/>
  <c r="AE211" i="4" s="1"/>
  <c r="Y211" i="4"/>
  <c r="AO211" i="4" s="1"/>
  <c r="T211" i="4"/>
  <c r="AJ211" i="4" s="1"/>
  <c r="AY209" i="4"/>
  <c r="BC209" i="4"/>
  <c r="X211" i="4"/>
  <c r="AN211" i="4" s="1"/>
  <c r="N211" i="4"/>
  <c r="AD211" i="4" s="1"/>
  <c r="S211" i="4"/>
  <c r="AI211" i="4" s="1"/>
  <c r="BB210" i="4" l="1"/>
  <c r="AW210" i="4"/>
  <c r="O212" i="4"/>
  <c r="AE212" i="4" s="1"/>
  <c r="Y212" i="4"/>
  <c r="AO212" i="4" s="1"/>
  <c r="T212" i="4"/>
  <c r="AJ212" i="4" s="1"/>
  <c r="BC210" i="4"/>
  <c r="AZ210" i="4"/>
  <c r="AC213" i="4"/>
  <c r="I213" i="4"/>
  <c r="M213" i="4"/>
  <c r="J213" i="4"/>
  <c r="L213" i="4"/>
  <c r="K213" i="4"/>
  <c r="AU210" i="4"/>
  <c r="BA210" i="4"/>
  <c r="V212" i="4"/>
  <c r="AL212" i="4" s="1"/>
  <c r="Q212" i="4"/>
  <c r="AG212" i="4" s="1"/>
  <c r="AA212" i="4"/>
  <c r="AQ212" i="4" s="1"/>
  <c r="BG210" i="4"/>
  <c r="AS204" i="4"/>
  <c r="BI204" i="4" s="1"/>
  <c r="H214" i="4" s="1"/>
  <c r="BD210" i="4"/>
  <c r="Z212" i="4"/>
  <c r="AP212" i="4" s="1"/>
  <c r="U212" i="4"/>
  <c r="AK212" i="4" s="1"/>
  <c r="P212" i="4"/>
  <c r="AF212" i="4" s="1"/>
  <c r="AY210" i="4"/>
  <c r="BF210" i="4"/>
  <c r="AX210" i="4"/>
  <c r="AT210" i="4"/>
  <c r="AV210" i="4"/>
  <c r="S212" i="4"/>
  <c r="AI212" i="4" s="1"/>
  <c r="N212" i="4"/>
  <c r="AD212" i="4" s="1"/>
  <c r="X212" i="4"/>
  <c r="AN212" i="4" s="1"/>
  <c r="R212" i="4"/>
  <c r="AH212" i="4" s="1"/>
  <c r="W212" i="4"/>
  <c r="AM212" i="4" s="1"/>
  <c r="AB212" i="4"/>
  <c r="AR212" i="4" s="1"/>
  <c r="BE210" i="4"/>
  <c r="BE211" i="4" l="1"/>
  <c r="AT211" i="4"/>
  <c r="BF211" i="4"/>
  <c r="BA211" i="4"/>
  <c r="U213" i="4"/>
  <c r="AK213" i="4" s="1"/>
  <c r="P213" i="4"/>
  <c r="AF213" i="4" s="1"/>
  <c r="Z213" i="4"/>
  <c r="AP213" i="4" s="1"/>
  <c r="S213" i="4"/>
  <c r="AI213" i="4" s="1"/>
  <c r="X213" i="4"/>
  <c r="AN213" i="4" s="1"/>
  <c r="N213" i="4"/>
  <c r="AD213" i="4" s="1"/>
  <c r="AS205" i="4"/>
  <c r="BI205" i="4" s="1"/>
  <c r="H215" i="4" s="1"/>
  <c r="AA213" i="4"/>
  <c r="AQ213" i="4" s="1"/>
  <c r="Q213" i="4"/>
  <c r="AG213" i="4" s="1"/>
  <c r="V213" i="4"/>
  <c r="AL213" i="4" s="1"/>
  <c r="BC211" i="4"/>
  <c r="AW211" i="4"/>
  <c r="K214" i="4"/>
  <c r="I214" i="4"/>
  <c r="AC214" i="4"/>
  <c r="J214" i="4"/>
  <c r="M214" i="4"/>
  <c r="L214" i="4"/>
  <c r="AZ211" i="4"/>
  <c r="AX211" i="4"/>
  <c r="AY211" i="4"/>
  <c r="AU211" i="4"/>
  <c r="T213" i="4"/>
  <c r="AJ213" i="4" s="1"/>
  <c r="Y213" i="4"/>
  <c r="AO213" i="4" s="1"/>
  <c r="O213" i="4"/>
  <c r="AE213" i="4" s="1"/>
  <c r="AV211" i="4"/>
  <c r="BD211" i="4"/>
  <c r="BG211" i="4"/>
  <c r="R213" i="4"/>
  <c r="AH213" i="4" s="1"/>
  <c r="AB213" i="4"/>
  <c r="AR213" i="4" s="1"/>
  <c r="W213" i="4"/>
  <c r="AM213" i="4" s="1"/>
  <c r="BB211" i="4"/>
  <c r="AX212" i="4" l="1"/>
  <c r="V214" i="4"/>
  <c r="AL214" i="4" s="1"/>
  <c r="Q214" i="4"/>
  <c r="AG214" i="4" s="1"/>
  <c r="AA214" i="4"/>
  <c r="AQ214" i="4" s="1"/>
  <c r="BC212" i="4"/>
  <c r="BD212" i="4"/>
  <c r="AB214" i="4"/>
  <c r="AR214" i="4" s="1"/>
  <c r="W214" i="4"/>
  <c r="AM214" i="4" s="1"/>
  <c r="R214" i="4"/>
  <c r="AH214" i="4" s="1"/>
  <c r="Z214" i="4"/>
  <c r="AP214" i="4" s="1"/>
  <c r="U214" i="4"/>
  <c r="AK214" i="4" s="1"/>
  <c r="P214" i="4"/>
  <c r="AF214" i="4" s="1"/>
  <c r="AS206" i="4"/>
  <c r="BI206" i="4" s="1"/>
  <c r="H216" i="4" s="1"/>
  <c r="BA212" i="4"/>
  <c r="AZ212" i="4"/>
  <c r="O214" i="4"/>
  <c r="AE214" i="4" s="1"/>
  <c r="T214" i="4"/>
  <c r="AJ214" i="4" s="1"/>
  <c r="Y214" i="4"/>
  <c r="AO214" i="4" s="1"/>
  <c r="AW212" i="4"/>
  <c r="AT212" i="4"/>
  <c r="AY212" i="4"/>
  <c r="AC215" i="4"/>
  <c r="J215" i="4"/>
  <c r="L215" i="4"/>
  <c r="M215" i="4"/>
  <c r="K215" i="4"/>
  <c r="I215" i="4"/>
  <c r="BG212" i="4"/>
  <c r="AV212" i="4"/>
  <c r="BF212" i="4"/>
  <c r="BE212" i="4"/>
  <c r="BB212" i="4"/>
  <c r="AU212" i="4"/>
  <c r="X214" i="4"/>
  <c r="AN214" i="4" s="1"/>
  <c r="S214" i="4"/>
  <c r="AI214" i="4" s="1"/>
  <c r="N214" i="4"/>
  <c r="AD214" i="4" s="1"/>
  <c r="AU213" i="4" l="1"/>
  <c r="BE213" i="4"/>
  <c r="AV213" i="4"/>
  <c r="N215" i="4"/>
  <c r="AD215" i="4" s="1"/>
  <c r="S215" i="4"/>
  <c r="AI215" i="4" s="1"/>
  <c r="X215" i="4"/>
  <c r="AN215" i="4" s="1"/>
  <c r="Y215" i="4"/>
  <c r="AO215" i="4" s="1"/>
  <c r="T215" i="4"/>
  <c r="AJ215" i="4" s="1"/>
  <c r="O215" i="4"/>
  <c r="AE215" i="4" s="1"/>
  <c r="J216" i="4"/>
  <c r="K216" i="4"/>
  <c r="I216" i="4"/>
  <c r="AC216" i="4"/>
  <c r="M216" i="4"/>
  <c r="L216" i="4"/>
  <c r="Z215" i="4"/>
  <c r="AP215" i="4" s="1"/>
  <c r="U215" i="4"/>
  <c r="AK215" i="4" s="1"/>
  <c r="P215" i="4"/>
  <c r="AF215" i="4" s="1"/>
  <c r="AT213" i="4"/>
  <c r="BA213" i="4"/>
  <c r="BC213" i="4"/>
  <c r="BB213" i="4"/>
  <c r="BF213" i="4"/>
  <c r="BG213" i="4"/>
  <c r="AB215" i="4"/>
  <c r="AR215" i="4" s="1"/>
  <c r="W215" i="4"/>
  <c r="AM215" i="4" s="1"/>
  <c r="R215" i="4"/>
  <c r="AH215" i="4" s="1"/>
  <c r="AY213" i="4"/>
  <c r="AX213" i="4"/>
  <c r="V215" i="4"/>
  <c r="AL215" i="4" s="1"/>
  <c r="Q215" i="4"/>
  <c r="AG215" i="4" s="1"/>
  <c r="AA215" i="4"/>
  <c r="AQ215" i="4" s="1"/>
  <c r="AW213" i="4"/>
  <c r="AZ213" i="4"/>
  <c r="AS207" i="4"/>
  <c r="BI207" i="4" s="1"/>
  <c r="H217" i="4" s="1"/>
  <c r="BD213" i="4"/>
  <c r="AS208" i="4" l="1"/>
  <c r="BI208" i="4" s="1"/>
  <c r="H218" i="4" s="1"/>
  <c r="BB214" i="4"/>
  <c r="J217" i="4"/>
  <c r="K217" i="4"/>
  <c r="AC217" i="4"/>
  <c r="L217" i="4"/>
  <c r="I217" i="4"/>
  <c r="M217" i="4"/>
  <c r="AX214" i="4"/>
  <c r="AW214" i="4"/>
  <c r="AZ214" i="4"/>
  <c r="BF214" i="4"/>
  <c r="AT214" i="4"/>
  <c r="BE214" i="4"/>
  <c r="BD214" i="4"/>
  <c r="BC214" i="4"/>
  <c r="N216" i="4"/>
  <c r="AD216" i="4" s="1"/>
  <c r="X216" i="4"/>
  <c r="AN216" i="4" s="1"/>
  <c r="S216" i="4"/>
  <c r="AI216" i="4" s="1"/>
  <c r="AY214" i="4"/>
  <c r="AA216" i="4"/>
  <c r="AQ216" i="4" s="1"/>
  <c r="Q216" i="4"/>
  <c r="AG216" i="4" s="1"/>
  <c r="V216" i="4"/>
  <c r="AL216" i="4" s="1"/>
  <c r="Z216" i="4"/>
  <c r="AP216" i="4" s="1"/>
  <c r="P216" i="4"/>
  <c r="AF216" i="4" s="1"/>
  <c r="U216" i="4"/>
  <c r="AK216" i="4" s="1"/>
  <c r="AV214" i="4"/>
  <c r="AU214" i="4"/>
  <c r="BG214" i="4"/>
  <c r="BA214" i="4"/>
  <c r="AB216" i="4"/>
  <c r="AR216" i="4" s="1"/>
  <c r="W216" i="4"/>
  <c r="AM216" i="4" s="1"/>
  <c r="R216" i="4"/>
  <c r="AH216" i="4" s="1"/>
  <c r="Y216" i="4"/>
  <c r="AO216" i="4" s="1"/>
  <c r="T216" i="4"/>
  <c r="AJ216" i="4" s="1"/>
  <c r="O216" i="4"/>
  <c r="AE216" i="4" s="1"/>
  <c r="S217" i="4" l="1"/>
  <c r="AI217" i="4" s="1"/>
  <c r="N217" i="4"/>
  <c r="AD217" i="4" s="1"/>
  <c r="X217" i="4"/>
  <c r="AN217" i="4" s="1"/>
  <c r="T217" i="4"/>
  <c r="AJ217" i="4" s="1"/>
  <c r="O217" i="4"/>
  <c r="AE217" i="4" s="1"/>
  <c r="Y217" i="4"/>
  <c r="AO217" i="4" s="1"/>
  <c r="BD215" i="4"/>
  <c r="AT215" i="4"/>
  <c r="AZ215" i="4"/>
  <c r="AX215" i="4"/>
  <c r="Q217" i="4"/>
  <c r="AG217" i="4" s="1"/>
  <c r="V217" i="4"/>
  <c r="AL217" i="4" s="1"/>
  <c r="AA217" i="4"/>
  <c r="AQ217" i="4" s="1"/>
  <c r="BB215" i="4"/>
  <c r="AY215" i="4"/>
  <c r="BG215" i="4"/>
  <c r="AV215" i="4"/>
  <c r="BC215" i="4"/>
  <c r="BE215" i="4"/>
  <c r="BF215" i="4"/>
  <c r="AW215" i="4"/>
  <c r="W217" i="4"/>
  <c r="AM217" i="4" s="1"/>
  <c r="AB217" i="4"/>
  <c r="AR217" i="4" s="1"/>
  <c r="R217" i="4"/>
  <c r="AH217" i="4" s="1"/>
  <c r="P217" i="4"/>
  <c r="AF217" i="4" s="1"/>
  <c r="U217" i="4"/>
  <c r="AK217" i="4" s="1"/>
  <c r="Z217" i="4"/>
  <c r="AP217" i="4" s="1"/>
  <c r="AS209" i="4"/>
  <c r="BI209" i="4" s="1"/>
  <c r="H219" i="4" s="1"/>
  <c r="BA215" i="4"/>
  <c r="AU215" i="4"/>
  <c r="L218" i="4"/>
  <c r="AC218" i="4"/>
  <c r="K218" i="4"/>
  <c r="J218" i="4"/>
  <c r="M218" i="4"/>
  <c r="I218" i="4"/>
  <c r="AS210" i="4" l="1"/>
  <c r="BI210" i="4" s="1"/>
  <c r="H220" i="4" s="1"/>
  <c r="AW216" i="4"/>
  <c r="AV216" i="4"/>
  <c r="AT216" i="4"/>
  <c r="Z218" i="4"/>
  <c r="AP218" i="4" s="1"/>
  <c r="P218" i="4"/>
  <c r="AF218" i="4" s="1"/>
  <c r="U218" i="4"/>
  <c r="AK218" i="4" s="1"/>
  <c r="AU216" i="4"/>
  <c r="I219" i="4"/>
  <c r="M219" i="4"/>
  <c r="J219" i="4"/>
  <c r="AC219" i="4"/>
  <c r="L219" i="4"/>
  <c r="K219" i="4"/>
  <c r="AZ216" i="4"/>
  <c r="BD216" i="4"/>
  <c r="X218" i="4"/>
  <c r="AN218" i="4" s="1"/>
  <c r="N218" i="4"/>
  <c r="AD218" i="4" s="1"/>
  <c r="S218" i="4"/>
  <c r="AI218" i="4" s="1"/>
  <c r="BG216" i="4"/>
  <c r="BA216" i="4"/>
  <c r="BC216" i="4"/>
  <c r="W218" i="4"/>
  <c r="AM218" i="4" s="1"/>
  <c r="AB218" i="4"/>
  <c r="AR218" i="4" s="1"/>
  <c r="R218" i="4"/>
  <c r="AH218" i="4" s="1"/>
  <c r="V218" i="4"/>
  <c r="AL218" i="4" s="1"/>
  <c r="AA218" i="4"/>
  <c r="AQ218" i="4" s="1"/>
  <c r="Q218" i="4"/>
  <c r="AG218" i="4" s="1"/>
  <c r="BF216" i="4"/>
  <c r="BB216" i="4"/>
  <c r="AX216" i="4"/>
  <c r="Y218" i="4"/>
  <c r="AO218" i="4" s="1"/>
  <c r="O218" i="4"/>
  <c r="AE218" i="4" s="1"/>
  <c r="T218" i="4"/>
  <c r="AJ218" i="4" s="1"/>
  <c r="BE216" i="4"/>
  <c r="AY216" i="4"/>
  <c r="AZ217" i="4" l="1"/>
  <c r="AU217" i="4"/>
  <c r="BE217" i="4"/>
  <c r="AX217" i="4"/>
  <c r="BF217" i="4"/>
  <c r="BC217" i="4"/>
  <c r="BG217" i="4"/>
  <c r="T219" i="4"/>
  <c r="AJ219" i="4" s="1"/>
  <c r="O219" i="4"/>
  <c r="AE219" i="4" s="1"/>
  <c r="Y219" i="4"/>
  <c r="AO219" i="4" s="1"/>
  <c r="AT217" i="4"/>
  <c r="AW217" i="4"/>
  <c r="P219" i="4"/>
  <c r="AF219" i="4" s="1"/>
  <c r="U219" i="4"/>
  <c r="AK219" i="4" s="1"/>
  <c r="Z219" i="4"/>
  <c r="AP219" i="4" s="1"/>
  <c r="AY217" i="4"/>
  <c r="BD217" i="4"/>
  <c r="W219" i="4"/>
  <c r="AM219" i="4" s="1"/>
  <c r="R219" i="4"/>
  <c r="AH219" i="4" s="1"/>
  <c r="AB219" i="4"/>
  <c r="AR219" i="4" s="1"/>
  <c r="BB217" i="4"/>
  <c r="BA217" i="4"/>
  <c r="AA219" i="4"/>
  <c r="AQ219" i="4" s="1"/>
  <c r="Q219" i="4"/>
  <c r="AG219" i="4" s="1"/>
  <c r="V219" i="4"/>
  <c r="AL219" i="4" s="1"/>
  <c r="N219" i="4"/>
  <c r="AD219" i="4" s="1"/>
  <c r="X219" i="4"/>
  <c r="AN219" i="4" s="1"/>
  <c r="S219" i="4"/>
  <c r="AI219" i="4" s="1"/>
  <c r="AV217" i="4"/>
  <c r="AS211" i="4"/>
  <c r="BI211" i="4" s="1"/>
  <c r="H221" i="4" s="1"/>
  <c r="J220" i="4"/>
  <c r="AC220" i="4"/>
  <c r="I220" i="4"/>
  <c r="L220" i="4"/>
  <c r="K220" i="4"/>
  <c r="M220" i="4"/>
  <c r="Q220" i="4" l="1"/>
  <c r="AG220" i="4" s="1"/>
  <c r="AA220" i="4"/>
  <c r="AQ220" i="4" s="1"/>
  <c r="V220" i="4"/>
  <c r="AL220" i="4" s="1"/>
  <c r="AW218" i="4"/>
  <c r="BG218" i="4"/>
  <c r="X220" i="4"/>
  <c r="AN220" i="4" s="1"/>
  <c r="S220" i="4"/>
  <c r="AI220" i="4" s="1"/>
  <c r="N220" i="4"/>
  <c r="AD220" i="4" s="1"/>
  <c r="M221" i="4"/>
  <c r="L221" i="4"/>
  <c r="K221" i="4"/>
  <c r="J221" i="4"/>
  <c r="AC221" i="4"/>
  <c r="I221" i="4"/>
  <c r="BD218" i="4"/>
  <c r="BC218" i="4"/>
  <c r="AX218" i="4"/>
  <c r="AV218" i="4"/>
  <c r="BA218" i="4"/>
  <c r="AS212" i="4"/>
  <c r="BI212" i="4" s="1"/>
  <c r="H222" i="4" s="1"/>
  <c r="AB220" i="4"/>
  <c r="AR220" i="4" s="1"/>
  <c r="W220" i="4"/>
  <c r="AM220" i="4" s="1"/>
  <c r="R220" i="4"/>
  <c r="AH220" i="4" s="1"/>
  <c r="AU218" i="4"/>
  <c r="P220" i="4"/>
  <c r="AF220" i="4" s="1"/>
  <c r="U220" i="4"/>
  <c r="AK220" i="4" s="1"/>
  <c r="Z220" i="4"/>
  <c r="AP220" i="4" s="1"/>
  <c r="O220" i="4"/>
  <c r="AE220" i="4" s="1"/>
  <c r="T220" i="4"/>
  <c r="AJ220" i="4" s="1"/>
  <c r="Y220" i="4"/>
  <c r="AO220" i="4" s="1"/>
  <c r="AY218" i="4"/>
  <c r="AT218" i="4"/>
  <c r="BF218" i="4"/>
  <c r="BE218" i="4"/>
  <c r="AZ218" i="4"/>
  <c r="BB218" i="4"/>
  <c r="BB219" i="4" l="1"/>
  <c r="BF219" i="4"/>
  <c r="P221" i="4"/>
  <c r="AF221" i="4" s="1"/>
  <c r="Z221" i="4"/>
  <c r="AP221" i="4" s="1"/>
  <c r="U221" i="4"/>
  <c r="AK221" i="4" s="1"/>
  <c r="AW219" i="4"/>
  <c r="AU219" i="4"/>
  <c r="AS213" i="4"/>
  <c r="BI213" i="4" s="1"/>
  <c r="H223" i="4" s="1"/>
  <c r="BC219" i="4"/>
  <c r="X221" i="4"/>
  <c r="AN221" i="4" s="1"/>
  <c r="N221" i="4"/>
  <c r="AD221" i="4" s="1"/>
  <c r="S221" i="4"/>
  <c r="AI221" i="4" s="1"/>
  <c r="AA221" i="4"/>
  <c r="AQ221" i="4" s="1"/>
  <c r="V221" i="4"/>
  <c r="AL221" i="4" s="1"/>
  <c r="Q221" i="4"/>
  <c r="AG221" i="4" s="1"/>
  <c r="BE219" i="4"/>
  <c r="AV219" i="4"/>
  <c r="BG219" i="4"/>
  <c r="K222" i="4"/>
  <c r="M222" i="4"/>
  <c r="I222" i="4"/>
  <c r="J222" i="4"/>
  <c r="L222" i="4"/>
  <c r="AC222" i="4"/>
  <c r="R221" i="4"/>
  <c r="AH221" i="4" s="1"/>
  <c r="W221" i="4"/>
  <c r="AM221" i="4" s="1"/>
  <c r="AB221" i="4"/>
  <c r="AR221" i="4" s="1"/>
  <c r="BA219" i="4"/>
  <c r="AX219" i="4"/>
  <c r="BD219" i="4"/>
  <c r="O221" i="4"/>
  <c r="AE221" i="4" s="1"/>
  <c r="Y221" i="4"/>
  <c r="AO221" i="4" s="1"/>
  <c r="T221" i="4"/>
  <c r="AJ221" i="4" s="1"/>
  <c r="AT219" i="4"/>
  <c r="AZ219" i="4"/>
  <c r="AY219" i="4"/>
  <c r="W222" i="4" l="1"/>
  <c r="AM222" i="4" s="1"/>
  <c r="AB222" i="4"/>
  <c r="AR222" i="4" s="1"/>
  <c r="R222" i="4"/>
  <c r="AH222" i="4" s="1"/>
  <c r="AV220" i="4"/>
  <c r="AS214" i="4"/>
  <c r="BI214" i="4" s="1"/>
  <c r="H224" i="4" s="1"/>
  <c r="AZ220" i="4"/>
  <c r="V222" i="4"/>
  <c r="AL222" i="4" s="1"/>
  <c r="Q222" i="4"/>
  <c r="AG222" i="4" s="1"/>
  <c r="AA222" i="4"/>
  <c r="AQ222" i="4" s="1"/>
  <c r="Z222" i="4"/>
  <c r="AP222" i="4" s="1"/>
  <c r="P222" i="4"/>
  <c r="AF222" i="4" s="1"/>
  <c r="U222" i="4"/>
  <c r="AK222" i="4" s="1"/>
  <c r="J223" i="4"/>
  <c r="K223" i="4"/>
  <c r="AC223" i="4"/>
  <c r="I223" i="4"/>
  <c r="L223" i="4"/>
  <c r="M223" i="4"/>
  <c r="AW220" i="4"/>
  <c r="BF220" i="4"/>
  <c r="AT220" i="4"/>
  <c r="AY220" i="4"/>
  <c r="AX220" i="4"/>
  <c r="T222" i="4"/>
  <c r="AJ222" i="4" s="1"/>
  <c r="Y222" i="4"/>
  <c r="AO222" i="4" s="1"/>
  <c r="O222" i="4"/>
  <c r="AE222" i="4" s="1"/>
  <c r="BG220" i="4"/>
  <c r="BC220" i="4"/>
  <c r="AU220" i="4"/>
  <c r="BD220" i="4"/>
  <c r="BA220" i="4"/>
  <c r="S222" i="4"/>
  <c r="AI222" i="4" s="1"/>
  <c r="X222" i="4"/>
  <c r="AN222" i="4" s="1"/>
  <c r="N222" i="4"/>
  <c r="AD222" i="4" s="1"/>
  <c r="BE220" i="4"/>
  <c r="BB220" i="4"/>
  <c r="BE221" i="4" l="1"/>
  <c r="AY221" i="4"/>
  <c r="W223" i="4"/>
  <c r="AM223" i="4" s="1"/>
  <c r="R223" i="4"/>
  <c r="AH223" i="4" s="1"/>
  <c r="AB223" i="4"/>
  <c r="AR223" i="4" s="1"/>
  <c r="AV221" i="4"/>
  <c r="BA221" i="4"/>
  <c r="AU221" i="4"/>
  <c r="BG221" i="4"/>
  <c r="Q223" i="4"/>
  <c r="AG223" i="4" s="1"/>
  <c r="V223" i="4"/>
  <c r="AL223" i="4" s="1"/>
  <c r="AA223" i="4"/>
  <c r="AQ223" i="4" s="1"/>
  <c r="O223" i="4"/>
  <c r="AE223" i="4" s="1"/>
  <c r="Y223" i="4"/>
  <c r="AO223" i="4" s="1"/>
  <c r="T223" i="4"/>
  <c r="AJ223" i="4" s="1"/>
  <c r="AT221" i="4"/>
  <c r="AW221" i="4"/>
  <c r="X223" i="4"/>
  <c r="AN223" i="4" s="1"/>
  <c r="N223" i="4"/>
  <c r="AD223" i="4" s="1"/>
  <c r="S223" i="4"/>
  <c r="AI223" i="4" s="1"/>
  <c r="AS215" i="4"/>
  <c r="BI215" i="4" s="1"/>
  <c r="H225" i="4" s="1"/>
  <c r="BB221" i="4"/>
  <c r="BD221" i="4"/>
  <c r="BC221" i="4"/>
  <c r="AX221" i="4"/>
  <c r="I224" i="4"/>
  <c r="AC224" i="4"/>
  <c r="K224" i="4"/>
  <c r="M224" i="4"/>
  <c r="J224" i="4"/>
  <c r="L224" i="4"/>
  <c r="BF221" i="4"/>
  <c r="Z223" i="4"/>
  <c r="AP223" i="4" s="1"/>
  <c r="P223" i="4"/>
  <c r="AF223" i="4" s="1"/>
  <c r="U223" i="4"/>
  <c r="AK223" i="4" s="1"/>
  <c r="AZ221" i="4"/>
  <c r="Z224" i="4" l="1"/>
  <c r="AP224" i="4" s="1"/>
  <c r="P224" i="4"/>
  <c r="AF224" i="4" s="1"/>
  <c r="U224" i="4"/>
  <c r="AK224" i="4" s="1"/>
  <c r="AW222" i="4"/>
  <c r="AU222" i="4"/>
  <c r="AV222" i="4"/>
  <c r="Q224" i="4"/>
  <c r="AG224" i="4" s="1"/>
  <c r="AA224" i="4"/>
  <c r="AQ224" i="4" s="1"/>
  <c r="V224" i="4"/>
  <c r="AL224" i="4" s="1"/>
  <c r="BC222" i="4"/>
  <c r="BB222" i="4"/>
  <c r="AY222" i="4"/>
  <c r="T224" i="4"/>
  <c r="AJ224" i="4" s="1"/>
  <c r="O224" i="4"/>
  <c r="AE224" i="4" s="1"/>
  <c r="Y224" i="4"/>
  <c r="AO224" i="4" s="1"/>
  <c r="N224" i="4"/>
  <c r="AD224" i="4" s="1"/>
  <c r="X224" i="4"/>
  <c r="AN224" i="4" s="1"/>
  <c r="S224" i="4"/>
  <c r="AI224" i="4" s="1"/>
  <c r="AT222" i="4"/>
  <c r="BG222" i="4"/>
  <c r="BA222" i="4"/>
  <c r="AZ222" i="4"/>
  <c r="BF222" i="4"/>
  <c r="AB224" i="4"/>
  <c r="AR224" i="4" s="1"/>
  <c r="W224" i="4"/>
  <c r="AM224" i="4" s="1"/>
  <c r="R224" i="4"/>
  <c r="AH224" i="4" s="1"/>
  <c r="AX222" i="4"/>
  <c r="BD222" i="4"/>
  <c r="AS216" i="4"/>
  <c r="BI216" i="4" s="1"/>
  <c r="H226" i="4" s="1"/>
  <c r="BE222" i="4"/>
  <c r="AC225" i="4"/>
  <c r="L225" i="4"/>
  <c r="J225" i="4"/>
  <c r="K225" i="4"/>
  <c r="M225" i="4"/>
  <c r="I225" i="4"/>
  <c r="AS217" i="4" l="1"/>
  <c r="BI217" i="4" s="1"/>
  <c r="H227" i="4" s="1"/>
  <c r="BE223" i="4"/>
  <c r="AV223" i="4"/>
  <c r="T225" i="4"/>
  <c r="AJ225" i="4" s="1"/>
  <c r="Y225" i="4"/>
  <c r="AO225" i="4" s="1"/>
  <c r="O225" i="4"/>
  <c r="AE225" i="4" s="1"/>
  <c r="AZ223" i="4"/>
  <c r="BG223" i="4"/>
  <c r="BB223" i="4"/>
  <c r="S225" i="4"/>
  <c r="AI225" i="4" s="1"/>
  <c r="X225" i="4"/>
  <c r="AN225" i="4" s="1"/>
  <c r="N225" i="4"/>
  <c r="AD225" i="4" s="1"/>
  <c r="AX223" i="4"/>
  <c r="AU223" i="4"/>
  <c r="AA225" i="4"/>
  <c r="AQ225" i="4" s="1"/>
  <c r="V225" i="4"/>
  <c r="AL225" i="4" s="1"/>
  <c r="Q225" i="4"/>
  <c r="AG225" i="4" s="1"/>
  <c r="AB225" i="4"/>
  <c r="AR225" i="4" s="1"/>
  <c r="W225" i="4"/>
  <c r="AM225" i="4" s="1"/>
  <c r="R225" i="4"/>
  <c r="AH225" i="4" s="1"/>
  <c r="M226" i="4"/>
  <c r="K226" i="4"/>
  <c r="AC226" i="4"/>
  <c r="J226" i="4"/>
  <c r="I226" i="4"/>
  <c r="L226" i="4"/>
  <c r="BF223" i="4"/>
  <c r="BA223" i="4"/>
  <c r="AT223" i="4"/>
  <c r="AY223" i="4"/>
  <c r="BC223" i="4"/>
  <c r="Z225" i="4"/>
  <c r="AP225" i="4" s="1"/>
  <c r="P225" i="4"/>
  <c r="AF225" i="4" s="1"/>
  <c r="U225" i="4"/>
  <c r="AK225" i="4" s="1"/>
  <c r="BD223" i="4"/>
  <c r="AW223" i="4"/>
  <c r="N226" i="4" l="1"/>
  <c r="AD226" i="4" s="1"/>
  <c r="X226" i="4"/>
  <c r="AN226" i="4" s="1"/>
  <c r="S226" i="4"/>
  <c r="AI226" i="4" s="1"/>
  <c r="BG224" i="4"/>
  <c r="AC227" i="4"/>
  <c r="L227" i="4"/>
  <c r="I227" i="4"/>
  <c r="K227" i="4"/>
  <c r="J227" i="4"/>
  <c r="M227" i="4"/>
  <c r="BC224" i="4"/>
  <c r="BF224" i="4"/>
  <c r="T226" i="4"/>
  <c r="AJ226" i="4" s="1"/>
  <c r="Y226" i="4"/>
  <c r="AO226" i="4" s="1"/>
  <c r="O226" i="4"/>
  <c r="AE226" i="4" s="1"/>
  <c r="AX224" i="4"/>
  <c r="AW224" i="4"/>
  <c r="BD224" i="4"/>
  <c r="AT224" i="4"/>
  <c r="BB224" i="4"/>
  <c r="AZ224" i="4"/>
  <c r="BE224" i="4"/>
  <c r="AY224" i="4"/>
  <c r="BA224" i="4"/>
  <c r="Q226" i="4"/>
  <c r="AG226" i="4" s="1"/>
  <c r="AA226" i="4"/>
  <c r="AQ226" i="4" s="1"/>
  <c r="V226" i="4"/>
  <c r="AL226" i="4" s="1"/>
  <c r="U226" i="4"/>
  <c r="AK226" i="4" s="1"/>
  <c r="P226" i="4"/>
  <c r="AF226" i="4" s="1"/>
  <c r="Z226" i="4"/>
  <c r="AP226" i="4" s="1"/>
  <c r="AU224" i="4"/>
  <c r="AV224" i="4"/>
  <c r="AS218" i="4"/>
  <c r="BI218" i="4" s="1"/>
  <c r="H228" i="4" s="1"/>
  <c r="W226" i="4"/>
  <c r="AM226" i="4" s="1"/>
  <c r="R226" i="4"/>
  <c r="AH226" i="4" s="1"/>
  <c r="AB226" i="4"/>
  <c r="AR226" i="4" s="1"/>
  <c r="L228" i="4" l="1"/>
  <c r="K228" i="4"/>
  <c r="I228" i="4"/>
  <c r="AC228" i="4"/>
  <c r="J228" i="4"/>
  <c r="M228" i="4"/>
  <c r="BC225" i="4"/>
  <c r="BG225" i="4"/>
  <c r="AS219" i="4"/>
  <c r="BI219" i="4" s="1"/>
  <c r="H229" i="4" s="1"/>
  <c r="AU225" i="4"/>
  <c r="BA225" i="4"/>
  <c r="BE225" i="4"/>
  <c r="BB225" i="4"/>
  <c r="BD225" i="4"/>
  <c r="AX225" i="4"/>
  <c r="N227" i="4"/>
  <c r="AD227" i="4" s="1"/>
  <c r="X227" i="4"/>
  <c r="AN227" i="4" s="1"/>
  <c r="S227" i="4"/>
  <c r="AI227" i="4" s="1"/>
  <c r="BF225" i="4"/>
  <c r="R227" i="4"/>
  <c r="AH227" i="4" s="1"/>
  <c r="AB227" i="4"/>
  <c r="AR227" i="4" s="1"/>
  <c r="W227" i="4"/>
  <c r="AM227" i="4" s="1"/>
  <c r="V227" i="4"/>
  <c r="AL227" i="4" s="1"/>
  <c r="AA227" i="4"/>
  <c r="AQ227" i="4" s="1"/>
  <c r="Q227" i="4"/>
  <c r="AG227" i="4" s="1"/>
  <c r="AV225" i="4"/>
  <c r="AY225" i="4"/>
  <c r="AZ225" i="4"/>
  <c r="AT225" i="4"/>
  <c r="T227" i="4"/>
  <c r="AJ227" i="4" s="1"/>
  <c r="O227" i="4"/>
  <c r="AE227" i="4" s="1"/>
  <c r="Y227" i="4"/>
  <c r="AO227" i="4" s="1"/>
  <c r="AW225" i="4"/>
  <c r="U227" i="4"/>
  <c r="AK227" i="4" s="1"/>
  <c r="Z227" i="4"/>
  <c r="AP227" i="4" s="1"/>
  <c r="P227" i="4"/>
  <c r="AF227" i="4" s="1"/>
  <c r="AW226" i="4" l="1"/>
  <c r="AX226" i="4"/>
  <c r="BB226" i="4"/>
  <c r="BA226" i="4"/>
  <c r="AS220" i="4"/>
  <c r="BI220" i="4" s="1"/>
  <c r="H230" i="4" s="1"/>
  <c r="BC226" i="4"/>
  <c r="AY226" i="4"/>
  <c r="L229" i="4"/>
  <c r="M229" i="4"/>
  <c r="AC229" i="4"/>
  <c r="K229" i="4"/>
  <c r="J229" i="4"/>
  <c r="I229" i="4"/>
  <c r="S228" i="4"/>
  <c r="AI228" i="4" s="1"/>
  <c r="X228" i="4"/>
  <c r="AN228" i="4" s="1"/>
  <c r="N228" i="4"/>
  <c r="AD228" i="4" s="1"/>
  <c r="AT226" i="4"/>
  <c r="BD226" i="4"/>
  <c r="BE226" i="4"/>
  <c r="AU226" i="4"/>
  <c r="BG226" i="4"/>
  <c r="AB228" i="4"/>
  <c r="AR228" i="4" s="1"/>
  <c r="R228" i="4"/>
  <c r="AH228" i="4" s="1"/>
  <c r="W228" i="4"/>
  <c r="AM228" i="4" s="1"/>
  <c r="Z228" i="4"/>
  <c r="AP228" i="4" s="1"/>
  <c r="U228" i="4"/>
  <c r="AK228" i="4" s="1"/>
  <c r="P228" i="4"/>
  <c r="AF228" i="4" s="1"/>
  <c r="AZ226" i="4"/>
  <c r="AV226" i="4"/>
  <c r="BF226" i="4"/>
  <c r="T228" i="4"/>
  <c r="AJ228" i="4" s="1"/>
  <c r="Y228" i="4"/>
  <c r="AO228" i="4" s="1"/>
  <c r="O228" i="4"/>
  <c r="AE228" i="4" s="1"/>
  <c r="Q228" i="4"/>
  <c r="AG228" i="4" s="1"/>
  <c r="AA228" i="4"/>
  <c r="AQ228" i="4" s="1"/>
  <c r="V228" i="4"/>
  <c r="AL228" i="4" s="1"/>
  <c r="BF227" i="4" l="1"/>
  <c r="BG227" i="4"/>
  <c r="BE227" i="4"/>
  <c r="AT227" i="4"/>
  <c r="X229" i="4"/>
  <c r="AN229" i="4" s="1"/>
  <c r="S229" i="4"/>
  <c r="AI229" i="4" s="1"/>
  <c r="N229" i="4"/>
  <c r="AD229" i="4" s="1"/>
  <c r="R229" i="4"/>
  <c r="AH229" i="4" s="1"/>
  <c r="W229" i="4"/>
  <c r="AM229" i="4" s="1"/>
  <c r="AB229" i="4"/>
  <c r="AR229" i="4" s="1"/>
  <c r="BA227" i="4"/>
  <c r="AX227" i="4"/>
  <c r="BD227" i="4"/>
  <c r="Y229" i="4"/>
  <c r="AO229" i="4" s="1"/>
  <c r="T229" i="4"/>
  <c r="AJ229" i="4" s="1"/>
  <c r="O229" i="4"/>
  <c r="AE229" i="4" s="1"/>
  <c r="AV227" i="4"/>
  <c r="AU227" i="4"/>
  <c r="Q229" i="4"/>
  <c r="AG229" i="4" s="1"/>
  <c r="AA229" i="4"/>
  <c r="AQ229" i="4" s="1"/>
  <c r="V229" i="4"/>
  <c r="AL229" i="4" s="1"/>
  <c r="BC227" i="4"/>
  <c r="U229" i="4"/>
  <c r="AK229" i="4" s="1"/>
  <c r="Z229" i="4"/>
  <c r="AP229" i="4" s="1"/>
  <c r="P229" i="4"/>
  <c r="AF229" i="4" s="1"/>
  <c r="AY227" i="4"/>
  <c r="AS221" i="4"/>
  <c r="BI221" i="4" s="1"/>
  <c r="H231" i="4" s="1"/>
  <c r="BB227" i="4"/>
  <c r="AW227" i="4"/>
  <c r="AZ227" i="4"/>
  <c r="K230" i="4"/>
  <c r="L230" i="4"/>
  <c r="I230" i="4"/>
  <c r="J230" i="4"/>
  <c r="AC230" i="4"/>
  <c r="M230" i="4"/>
  <c r="AZ228" i="4" l="1"/>
  <c r="AY228" i="4"/>
  <c r="AV228" i="4"/>
  <c r="AX228" i="4"/>
  <c r="X230" i="4"/>
  <c r="AN230" i="4" s="1"/>
  <c r="N230" i="4"/>
  <c r="AD230" i="4" s="1"/>
  <c r="S230" i="4"/>
  <c r="AI230" i="4" s="1"/>
  <c r="BC228" i="4"/>
  <c r="BD228" i="4"/>
  <c r="BA228" i="4"/>
  <c r="BG228" i="4"/>
  <c r="AW228" i="4"/>
  <c r="AU228" i="4"/>
  <c r="AT228" i="4"/>
  <c r="R230" i="4"/>
  <c r="AH230" i="4" s="1"/>
  <c r="W230" i="4"/>
  <c r="AM230" i="4" s="1"/>
  <c r="AB230" i="4"/>
  <c r="AR230" i="4" s="1"/>
  <c r="AS222" i="4"/>
  <c r="BI222" i="4" s="1"/>
  <c r="H232" i="4" s="1"/>
  <c r="U230" i="4"/>
  <c r="AK230" i="4" s="1"/>
  <c r="P230" i="4"/>
  <c r="AF230" i="4" s="1"/>
  <c r="Z230" i="4"/>
  <c r="AP230" i="4" s="1"/>
  <c r="L231" i="4"/>
  <c r="AC231" i="4"/>
  <c r="M231" i="4"/>
  <c r="K231" i="4"/>
  <c r="J231" i="4"/>
  <c r="I231" i="4"/>
  <c r="BF228" i="4"/>
  <c r="Q230" i="4"/>
  <c r="AG230" i="4" s="1"/>
  <c r="V230" i="4"/>
  <c r="AL230" i="4" s="1"/>
  <c r="AA230" i="4"/>
  <c r="AQ230" i="4" s="1"/>
  <c r="O230" i="4"/>
  <c r="AE230" i="4" s="1"/>
  <c r="T230" i="4"/>
  <c r="AJ230" i="4" s="1"/>
  <c r="Y230" i="4"/>
  <c r="AO230" i="4" s="1"/>
  <c r="BB228" i="4"/>
  <c r="BE228" i="4"/>
  <c r="BB229" i="4" l="1"/>
  <c r="BF229" i="4"/>
  <c r="Z231" i="4"/>
  <c r="AP231" i="4" s="1"/>
  <c r="P231" i="4"/>
  <c r="AF231" i="4" s="1"/>
  <c r="U231" i="4"/>
  <c r="AK231" i="4" s="1"/>
  <c r="AT229" i="4"/>
  <c r="BA229" i="4"/>
  <c r="W231" i="4"/>
  <c r="AM231" i="4" s="1"/>
  <c r="AB231" i="4"/>
  <c r="AR231" i="4" s="1"/>
  <c r="R231" i="4"/>
  <c r="AH231" i="4" s="1"/>
  <c r="BC229" i="4"/>
  <c r="AX229" i="4"/>
  <c r="AY229" i="4"/>
  <c r="S231" i="4"/>
  <c r="AI231" i="4" s="1"/>
  <c r="N231" i="4"/>
  <c r="AD231" i="4" s="1"/>
  <c r="X231" i="4"/>
  <c r="AN231" i="4" s="1"/>
  <c r="BG229" i="4"/>
  <c r="BE229" i="4"/>
  <c r="AU229" i="4"/>
  <c r="BD229" i="4"/>
  <c r="Y231" i="4"/>
  <c r="AO231" i="4" s="1"/>
  <c r="O231" i="4"/>
  <c r="AE231" i="4" s="1"/>
  <c r="T231" i="4"/>
  <c r="AJ231" i="4" s="1"/>
  <c r="V231" i="4"/>
  <c r="AL231" i="4" s="1"/>
  <c r="Q231" i="4"/>
  <c r="AG231" i="4" s="1"/>
  <c r="AA231" i="4"/>
  <c r="AQ231" i="4" s="1"/>
  <c r="AS223" i="4"/>
  <c r="BI223" i="4" s="1"/>
  <c r="H233" i="4" s="1"/>
  <c r="AV229" i="4"/>
  <c r="AZ229" i="4"/>
  <c r="L232" i="4"/>
  <c r="K232" i="4"/>
  <c r="I232" i="4"/>
  <c r="M232" i="4"/>
  <c r="J232" i="4"/>
  <c r="AC232" i="4"/>
  <c r="AW229" i="4"/>
  <c r="W232" i="4" l="1"/>
  <c r="AM232" i="4" s="1"/>
  <c r="AB232" i="4"/>
  <c r="AR232" i="4" s="1"/>
  <c r="R232" i="4"/>
  <c r="AH232" i="4" s="1"/>
  <c r="P232" i="4"/>
  <c r="AF232" i="4" s="1"/>
  <c r="U232" i="4"/>
  <c r="AK232" i="4" s="1"/>
  <c r="Z232" i="4"/>
  <c r="AP232" i="4" s="1"/>
  <c r="AU230" i="4"/>
  <c r="AT230" i="4"/>
  <c r="O232" i="4"/>
  <c r="AE232" i="4" s="1"/>
  <c r="T232" i="4"/>
  <c r="AJ232" i="4" s="1"/>
  <c r="Y232" i="4"/>
  <c r="AO232" i="4" s="1"/>
  <c r="AA232" i="4"/>
  <c r="AQ232" i="4" s="1"/>
  <c r="V232" i="4"/>
  <c r="AL232" i="4" s="1"/>
  <c r="Q232" i="4"/>
  <c r="AG232" i="4" s="1"/>
  <c r="BG230" i="4"/>
  <c r="AY230" i="4"/>
  <c r="BC230" i="4"/>
  <c r="BF230" i="4"/>
  <c r="BD230" i="4"/>
  <c r="BE230" i="4"/>
  <c r="BA230" i="4"/>
  <c r="X232" i="4"/>
  <c r="AN232" i="4" s="1"/>
  <c r="N232" i="4"/>
  <c r="AD232" i="4" s="1"/>
  <c r="S232" i="4"/>
  <c r="AI232" i="4" s="1"/>
  <c r="AZ230" i="4"/>
  <c r="M233" i="4"/>
  <c r="K233" i="4"/>
  <c r="L233" i="4"/>
  <c r="AC233" i="4"/>
  <c r="I233" i="4"/>
  <c r="J233" i="4"/>
  <c r="AX230" i="4"/>
  <c r="BB230" i="4"/>
  <c r="AW230" i="4"/>
  <c r="AS224" i="4"/>
  <c r="BI224" i="4" s="1"/>
  <c r="H234" i="4" s="1"/>
  <c r="AV230" i="4"/>
  <c r="AS225" i="4" l="1"/>
  <c r="BI225" i="4" s="1"/>
  <c r="H235" i="4" s="1"/>
  <c r="T233" i="4"/>
  <c r="AJ233" i="4" s="1"/>
  <c r="O233" i="4"/>
  <c r="AE233" i="4" s="1"/>
  <c r="Y233" i="4"/>
  <c r="AO233" i="4" s="1"/>
  <c r="U233" i="4"/>
  <c r="AK233" i="4" s="1"/>
  <c r="Z233" i="4"/>
  <c r="AP233" i="4" s="1"/>
  <c r="P233" i="4"/>
  <c r="AF233" i="4" s="1"/>
  <c r="I234" i="4"/>
  <c r="L234" i="4"/>
  <c r="AC234" i="4"/>
  <c r="K234" i="4"/>
  <c r="J234" i="4"/>
  <c r="M234" i="4"/>
  <c r="BB231" i="4"/>
  <c r="S233" i="4"/>
  <c r="AI233" i="4" s="1"/>
  <c r="X233" i="4"/>
  <c r="AN233" i="4" s="1"/>
  <c r="N233" i="4"/>
  <c r="AD233" i="4" s="1"/>
  <c r="R233" i="4"/>
  <c r="AH233" i="4" s="1"/>
  <c r="W233" i="4"/>
  <c r="AM233" i="4" s="1"/>
  <c r="AB233" i="4"/>
  <c r="AR233" i="4" s="1"/>
  <c r="BE231" i="4"/>
  <c r="BF231" i="4"/>
  <c r="AY231" i="4"/>
  <c r="AU231" i="4"/>
  <c r="AZ231" i="4"/>
  <c r="AV231" i="4"/>
  <c r="AW231" i="4"/>
  <c r="AX231" i="4"/>
  <c r="Q233" i="4"/>
  <c r="AG233" i="4" s="1"/>
  <c r="V233" i="4"/>
  <c r="AL233" i="4" s="1"/>
  <c r="AA233" i="4"/>
  <c r="AQ233" i="4" s="1"/>
  <c r="BA231" i="4"/>
  <c r="BD231" i="4"/>
  <c r="BG231" i="4"/>
  <c r="AT231" i="4"/>
  <c r="BC231" i="4"/>
  <c r="Y234" i="4" l="1"/>
  <c r="AO234" i="4" s="1"/>
  <c r="T234" i="4"/>
  <c r="AJ234" i="4" s="1"/>
  <c r="O234" i="4"/>
  <c r="AE234" i="4" s="1"/>
  <c r="X234" i="4"/>
  <c r="AN234" i="4" s="1"/>
  <c r="S234" i="4"/>
  <c r="AI234" i="4" s="1"/>
  <c r="N234" i="4"/>
  <c r="AD234" i="4" s="1"/>
  <c r="L235" i="4"/>
  <c r="M235" i="4"/>
  <c r="I235" i="4"/>
  <c r="AC235" i="4"/>
  <c r="K235" i="4"/>
  <c r="J235" i="4"/>
  <c r="AW232" i="4"/>
  <c r="AZ232" i="4"/>
  <c r="AY232" i="4"/>
  <c r="BB232" i="4"/>
  <c r="Z234" i="4"/>
  <c r="AP234" i="4" s="1"/>
  <c r="P234" i="4"/>
  <c r="AF234" i="4" s="1"/>
  <c r="U234" i="4"/>
  <c r="AK234" i="4" s="1"/>
  <c r="BC232" i="4"/>
  <c r="BD232" i="4"/>
  <c r="BA232" i="4"/>
  <c r="BE232" i="4"/>
  <c r="BG232" i="4"/>
  <c r="AV232" i="4"/>
  <c r="AU232" i="4"/>
  <c r="BF232" i="4"/>
  <c r="W234" i="4"/>
  <c r="AM234" i="4" s="1"/>
  <c r="AB234" i="4"/>
  <c r="AR234" i="4" s="1"/>
  <c r="R234" i="4"/>
  <c r="AH234" i="4" s="1"/>
  <c r="AA234" i="4"/>
  <c r="AQ234" i="4" s="1"/>
  <c r="V234" i="4"/>
  <c r="AL234" i="4" s="1"/>
  <c r="Q234" i="4"/>
  <c r="AG234" i="4" s="1"/>
  <c r="AS226" i="4"/>
  <c r="BI226" i="4" s="1"/>
  <c r="H236" i="4" s="1"/>
  <c r="AT232" i="4"/>
  <c r="AX232" i="4"/>
  <c r="AS227" i="4" l="1"/>
  <c r="BI227" i="4" s="1"/>
  <c r="H237" i="4" s="1"/>
  <c r="BF233" i="4"/>
  <c r="BA233" i="4"/>
  <c r="S235" i="4"/>
  <c r="AI235" i="4" s="1"/>
  <c r="N235" i="4"/>
  <c r="AD235" i="4" s="1"/>
  <c r="X235" i="4"/>
  <c r="AN235" i="4" s="1"/>
  <c r="AU233" i="4"/>
  <c r="BB233" i="4"/>
  <c r="AZ233" i="4"/>
  <c r="T235" i="4"/>
  <c r="AJ235" i="4" s="1"/>
  <c r="O235" i="4"/>
  <c r="AE235" i="4" s="1"/>
  <c r="Y235" i="4"/>
  <c r="AO235" i="4" s="1"/>
  <c r="R235" i="4"/>
  <c r="AH235" i="4" s="1"/>
  <c r="AB235" i="4"/>
  <c r="AR235" i="4" s="1"/>
  <c r="W235" i="4"/>
  <c r="AM235" i="4" s="1"/>
  <c r="BE233" i="4"/>
  <c r="BD233" i="4"/>
  <c r="Z235" i="4"/>
  <c r="AP235" i="4" s="1"/>
  <c r="P235" i="4"/>
  <c r="AF235" i="4" s="1"/>
  <c r="U235" i="4"/>
  <c r="AK235" i="4" s="1"/>
  <c r="V235" i="4"/>
  <c r="AL235" i="4" s="1"/>
  <c r="AA235" i="4"/>
  <c r="AQ235" i="4" s="1"/>
  <c r="Q235" i="4"/>
  <c r="AG235" i="4" s="1"/>
  <c r="AV233" i="4"/>
  <c r="AX233" i="4"/>
  <c r="K236" i="4"/>
  <c r="I236" i="4"/>
  <c r="J236" i="4"/>
  <c r="L236" i="4"/>
  <c r="AC236" i="4"/>
  <c r="M236" i="4"/>
  <c r="AY233" i="4"/>
  <c r="AW233" i="4"/>
  <c r="AT233" i="4"/>
  <c r="BG233" i="4"/>
  <c r="BC233" i="4"/>
  <c r="AT234" i="4" l="1"/>
  <c r="S236" i="4"/>
  <c r="AI236" i="4" s="1"/>
  <c r="X236" i="4"/>
  <c r="AN236" i="4" s="1"/>
  <c r="N236" i="4"/>
  <c r="AD236" i="4" s="1"/>
  <c r="BD234" i="4"/>
  <c r="BB234" i="4"/>
  <c r="AC237" i="4"/>
  <c r="I237" i="4"/>
  <c r="J237" i="4"/>
  <c r="K237" i="4"/>
  <c r="L237" i="4"/>
  <c r="M237" i="4"/>
  <c r="AW234" i="4"/>
  <c r="Z236" i="4"/>
  <c r="AP236" i="4" s="1"/>
  <c r="P236" i="4"/>
  <c r="AF236" i="4" s="1"/>
  <c r="U236" i="4"/>
  <c r="AK236" i="4" s="1"/>
  <c r="AA236" i="4"/>
  <c r="AQ236" i="4" s="1"/>
  <c r="Q236" i="4"/>
  <c r="AG236" i="4" s="1"/>
  <c r="V236" i="4"/>
  <c r="AL236" i="4" s="1"/>
  <c r="AX234" i="4"/>
  <c r="BE234" i="4"/>
  <c r="AU234" i="4"/>
  <c r="BF234" i="4"/>
  <c r="BC234" i="4"/>
  <c r="AY234" i="4"/>
  <c r="O236" i="4"/>
  <c r="AE236" i="4" s="1"/>
  <c r="Y236" i="4"/>
  <c r="AO236" i="4" s="1"/>
  <c r="T236" i="4"/>
  <c r="AJ236" i="4" s="1"/>
  <c r="AZ234" i="4"/>
  <c r="BA234" i="4"/>
  <c r="AS228" i="4"/>
  <c r="BI228" i="4" s="1"/>
  <c r="H238" i="4" s="1"/>
  <c r="BG234" i="4"/>
  <c r="AB236" i="4"/>
  <c r="AR236" i="4" s="1"/>
  <c r="R236" i="4"/>
  <c r="AH236" i="4" s="1"/>
  <c r="W236" i="4"/>
  <c r="AM236" i="4" s="1"/>
  <c r="AV234" i="4"/>
  <c r="AX235" i="4" l="1"/>
  <c r="Y237" i="4"/>
  <c r="AO237" i="4" s="1"/>
  <c r="T237" i="4"/>
  <c r="AJ237" i="4" s="1"/>
  <c r="O237" i="4"/>
  <c r="AE237" i="4" s="1"/>
  <c r="AV235" i="4"/>
  <c r="AC238" i="4"/>
  <c r="L238" i="4"/>
  <c r="K238" i="4"/>
  <c r="J238" i="4"/>
  <c r="M238" i="4"/>
  <c r="I238" i="4"/>
  <c r="AY235" i="4"/>
  <c r="BF235" i="4"/>
  <c r="BE235" i="4"/>
  <c r="W237" i="4"/>
  <c r="AM237" i="4" s="1"/>
  <c r="R237" i="4"/>
  <c r="AH237" i="4" s="1"/>
  <c r="AB237" i="4"/>
  <c r="AR237" i="4" s="1"/>
  <c r="S237" i="4"/>
  <c r="AI237" i="4" s="1"/>
  <c r="X237" i="4"/>
  <c r="AN237" i="4" s="1"/>
  <c r="N237" i="4"/>
  <c r="AD237" i="4" s="1"/>
  <c r="AZ235" i="4"/>
  <c r="BG235" i="4"/>
  <c r="AA237" i="4"/>
  <c r="AQ237" i="4" s="1"/>
  <c r="V237" i="4"/>
  <c r="AL237" i="4" s="1"/>
  <c r="Q237" i="4"/>
  <c r="AG237" i="4" s="1"/>
  <c r="BD235" i="4"/>
  <c r="AT235" i="4"/>
  <c r="AS229" i="4"/>
  <c r="BI229" i="4" s="1"/>
  <c r="H239" i="4" s="1"/>
  <c r="BB235" i="4"/>
  <c r="BA235" i="4"/>
  <c r="BC235" i="4"/>
  <c r="AU235" i="4"/>
  <c r="AW235" i="4"/>
  <c r="Z237" i="4"/>
  <c r="AP237" i="4" s="1"/>
  <c r="P237" i="4"/>
  <c r="AF237" i="4" s="1"/>
  <c r="U237" i="4"/>
  <c r="AK237" i="4" s="1"/>
  <c r="W238" i="4" l="1"/>
  <c r="AM238" i="4" s="1"/>
  <c r="AB238" i="4"/>
  <c r="AR238" i="4" s="1"/>
  <c r="R238" i="4"/>
  <c r="AH238" i="4" s="1"/>
  <c r="AW236" i="4"/>
  <c r="AT236" i="4"/>
  <c r="AZ236" i="4"/>
  <c r="T238" i="4"/>
  <c r="AJ238" i="4" s="1"/>
  <c r="Y238" i="4"/>
  <c r="AO238" i="4" s="1"/>
  <c r="O238" i="4"/>
  <c r="AE238" i="4" s="1"/>
  <c r="AV236" i="4"/>
  <c r="BB236" i="4"/>
  <c r="BA236" i="4"/>
  <c r="AS230" i="4"/>
  <c r="BI230" i="4" s="1"/>
  <c r="H240" i="4" s="1"/>
  <c r="BD236" i="4"/>
  <c r="BE236" i="4"/>
  <c r="AY236" i="4"/>
  <c r="Z238" i="4"/>
  <c r="AP238" i="4" s="1"/>
  <c r="U238" i="4"/>
  <c r="AK238" i="4" s="1"/>
  <c r="P238" i="4"/>
  <c r="AF238" i="4" s="1"/>
  <c r="AX236" i="4"/>
  <c r="BC236" i="4"/>
  <c r="AU236" i="4"/>
  <c r="AC239" i="4"/>
  <c r="J239" i="4"/>
  <c r="K239" i="4"/>
  <c r="L239" i="4"/>
  <c r="M239" i="4"/>
  <c r="I239" i="4"/>
  <c r="BG236" i="4"/>
  <c r="BF236" i="4"/>
  <c r="X238" i="4"/>
  <c r="AN238" i="4" s="1"/>
  <c r="S238" i="4"/>
  <c r="AI238" i="4" s="1"/>
  <c r="N238" i="4"/>
  <c r="AD238" i="4" s="1"/>
  <c r="AA238" i="4"/>
  <c r="AQ238" i="4" s="1"/>
  <c r="V238" i="4"/>
  <c r="AL238" i="4" s="1"/>
  <c r="Q238" i="4"/>
  <c r="AG238" i="4" s="1"/>
  <c r="R239" i="4" l="1"/>
  <c r="AH239" i="4" s="1"/>
  <c r="AB239" i="4"/>
  <c r="AR239" i="4" s="1"/>
  <c r="W239" i="4"/>
  <c r="AM239" i="4" s="1"/>
  <c r="BG237" i="4"/>
  <c r="AA239" i="4"/>
  <c r="AQ239" i="4" s="1"/>
  <c r="Q239" i="4"/>
  <c r="AG239" i="4" s="1"/>
  <c r="V239" i="4"/>
  <c r="AL239" i="4" s="1"/>
  <c r="AU237" i="4"/>
  <c r="K240" i="4"/>
  <c r="AC240" i="4"/>
  <c r="L240" i="4"/>
  <c r="J240" i="4"/>
  <c r="M240" i="4"/>
  <c r="I240" i="4"/>
  <c r="AT237" i="4"/>
  <c r="BB237" i="4"/>
  <c r="Z239" i="4"/>
  <c r="AP239" i="4" s="1"/>
  <c r="U239" i="4"/>
  <c r="AK239" i="4" s="1"/>
  <c r="P239" i="4"/>
  <c r="AF239" i="4" s="1"/>
  <c r="AX237" i="4"/>
  <c r="AY237" i="4"/>
  <c r="BD237" i="4"/>
  <c r="BA237" i="4"/>
  <c r="AV237" i="4"/>
  <c r="BE237" i="4"/>
  <c r="AS231" i="4"/>
  <c r="BI231" i="4" s="1"/>
  <c r="H241" i="4" s="1"/>
  <c r="AZ237" i="4"/>
  <c r="BF237" i="4"/>
  <c r="N239" i="4"/>
  <c r="AD239" i="4" s="1"/>
  <c r="S239" i="4"/>
  <c r="AI239" i="4" s="1"/>
  <c r="X239" i="4"/>
  <c r="AN239" i="4" s="1"/>
  <c r="Y239" i="4"/>
  <c r="AO239" i="4" s="1"/>
  <c r="O239" i="4"/>
  <c r="AE239" i="4" s="1"/>
  <c r="T239" i="4"/>
  <c r="AJ239" i="4" s="1"/>
  <c r="BC237" i="4"/>
  <c r="AW237" i="4"/>
  <c r="AS232" i="4" l="1"/>
  <c r="BI232" i="4" s="1"/>
  <c r="H242" i="4" s="1"/>
  <c r="AX238" i="4"/>
  <c r="S240" i="4"/>
  <c r="AI240" i="4" s="1"/>
  <c r="X240" i="4"/>
  <c r="AN240" i="4" s="1"/>
  <c r="N240" i="4"/>
  <c r="AD240" i="4" s="1"/>
  <c r="BE238" i="4"/>
  <c r="AY238" i="4"/>
  <c r="AB240" i="4"/>
  <c r="AR240" i="4" s="1"/>
  <c r="R240" i="4"/>
  <c r="AH240" i="4" s="1"/>
  <c r="W240" i="4"/>
  <c r="AM240" i="4" s="1"/>
  <c r="Z240" i="4"/>
  <c r="AP240" i="4" s="1"/>
  <c r="U240" i="4"/>
  <c r="AK240" i="4" s="1"/>
  <c r="P240" i="4"/>
  <c r="AF240" i="4" s="1"/>
  <c r="AW238" i="4"/>
  <c r="AZ238" i="4"/>
  <c r="BA238" i="4"/>
  <c r="AT238" i="4"/>
  <c r="T240" i="4"/>
  <c r="AJ240" i="4" s="1"/>
  <c r="O240" i="4"/>
  <c r="AE240" i="4" s="1"/>
  <c r="Y240" i="4"/>
  <c r="AO240" i="4" s="1"/>
  <c r="AU238" i="4"/>
  <c r="BB238" i="4"/>
  <c r="BC238" i="4"/>
  <c r="BF238" i="4"/>
  <c r="AC241" i="4"/>
  <c r="I241" i="4"/>
  <c r="M241" i="4"/>
  <c r="L241" i="4"/>
  <c r="J241" i="4"/>
  <c r="K241" i="4"/>
  <c r="AV238" i="4"/>
  <c r="BD238" i="4"/>
  <c r="AA240" i="4"/>
  <c r="AQ240" i="4" s="1"/>
  <c r="Q240" i="4"/>
  <c r="AG240" i="4" s="1"/>
  <c r="V240" i="4"/>
  <c r="AL240" i="4" s="1"/>
  <c r="BG238" i="4"/>
  <c r="AV239" i="4" l="1"/>
  <c r="BB239" i="4"/>
  <c r="AT239" i="4"/>
  <c r="AX239" i="4"/>
  <c r="BG239" i="4"/>
  <c r="AB241" i="4"/>
  <c r="AR241" i="4" s="1"/>
  <c r="R241" i="4"/>
  <c r="AH241" i="4" s="1"/>
  <c r="W241" i="4"/>
  <c r="AM241" i="4" s="1"/>
  <c r="BA239" i="4"/>
  <c r="AW239" i="4"/>
  <c r="AY239" i="4"/>
  <c r="AA241" i="4"/>
  <c r="AQ241" i="4" s="1"/>
  <c r="V241" i="4"/>
  <c r="AL241" i="4" s="1"/>
  <c r="Q241" i="4"/>
  <c r="AG241" i="4" s="1"/>
  <c r="BD239" i="4"/>
  <c r="U241" i="4"/>
  <c r="AK241" i="4" s="1"/>
  <c r="Z241" i="4"/>
  <c r="AP241" i="4" s="1"/>
  <c r="P241" i="4"/>
  <c r="AF241" i="4" s="1"/>
  <c r="N241" i="4"/>
  <c r="AD241" i="4" s="1"/>
  <c r="X241" i="4"/>
  <c r="AN241" i="4" s="1"/>
  <c r="S241" i="4"/>
  <c r="AI241" i="4" s="1"/>
  <c r="AU239" i="4"/>
  <c r="AS233" i="4"/>
  <c r="BI233" i="4" s="1"/>
  <c r="H243" i="4" s="1"/>
  <c r="BF239" i="4"/>
  <c r="T241" i="4"/>
  <c r="AJ241" i="4" s="1"/>
  <c r="Y241" i="4"/>
  <c r="AO241" i="4" s="1"/>
  <c r="O241" i="4"/>
  <c r="AE241" i="4" s="1"/>
  <c r="BC239" i="4"/>
  <c r="AZ239" i="4"/>
  <c r="BE239" i="4"/>
  <c r="K242" i="4"/>
  <c r="M242" i="4"/>
  <c r="J242" i="4"/>
  <c r="L242" i="4"/>
  <c r="AC242" i="4"/>
  <c r="I242" i="4"/>
  <c r="BE240" i="4" l="1"/>
  <c r="BB240" i="4"/>
  <c r="X242" i="4"/>
  <c r="AN242" i="4" s="1"/>
  <c r="S242" i="4"/>
  <c r="AI242" i="4" s="1"/>
  <c r="N242" i="4"/>
  <c r="AD242" i="4" s="1"/>
  <c r="R242" i="4"/>
  <c r="AH242" i="4" s="1"/>
  <c r="AB242" i="4"/>
  <c r="AR242" i="4" s="1"/>
  <c r="W242" i="4"/>
  <c r="AM242" i="4" s="1"/>
  <c r="AZ240" i="4"/>
  <c r="BF240" i="4"/>
  <c r="AU240" i="4"/>
  <c r="AY240" i="4"/>
  <c r="BA240" i="4"/>
  <c r="AX240" i="4"/>
  <c r="U242" i="4"/>
  <c r="AK242" i="4" s="1"/>
  <c r="P242" i="4"/>
  <c r="AF242" i="4" s="1"/>
  <c r="Z242" i="4"/>
  <c r="AP242" i="4" s="1"/>
  <c r="AS234" i="4"/>
  <c r="BI234" i="4" s="1"/>
  <c r="H244" i="4" s="1"/>
  <c r="BG240" i="4"/>
  <c r="AT240" i="4"/>
  <c r="AV240" i="4"/>
  <c r="O242" i="4"/>
  <c r="AE242" i="4" s="1"/>
  <c r="T242" i="4"/>
  <c r="AJ242" i="4" s="1"/>
  <c r="Y242" i="4"/>
  <c r="AO242" i="4" s="1"/>
  <c r="BD240" i="4"/>
  <c r="Q242" i="4"/>
  <c r="AG242" i="4" s="1"/>
  <c r="AA242" i="4"/>
  <c r="AQ242" i="4" s="1"/>
  <c r="V242" i="4"/>
  <c r="AL242" i="4" s="1"/>
  <c r="BC240" i="4"/>
  <c r="I243" i="4"/>
  <c r="K243" i="4"/>
  <c r="M243" i="4"/>
  <c r="L243" i="4"/>
  <c r="J243" i="4"/>
  <c r="AC243" i="4"/>
  <c r="AW240" i="4"/>
  <c r="X243" i="4" l="1"/>
  <c r="AN243" i="4" s="1"/>
  <c r="S243" i="4"/>
  <c r="AI243" i="4" s="1"/>
  <c r="N243" i="4"/>
  <c r="AD243" i="4" s="1"/>
  <c r="AW241" i="4"/>
  <c r="AT241" i="4"/>
  <c r="AY241" i="4"/>
  <c r="BF241" i="4"/>
  <c r="BE241" i="4"/>
  <c r="T243" i="4"/>
  <c r="AJ243" i="4" s="1"/>
  <c r="Y243" i="4"/>
  <c r="AO243" i="4" s="1"/>
  <c r="O243" i="4"/>
  <c r="AE243" i="4" s="1"/>
  <c r="BG241" i="4"/>
  <c r="BA241" i="4"/>
  <c r="AU241" i="4"/>
  <c r="AZ241" i="4"/>
  <c r="BB241" i="4"/>
  <c r="Q243" i="4"/>
  <c r="AG243" i="4" s="1"/>
  <c r="AA243" i="4"/>
  <c r="AQ243" i="4" s="1"/>
  <c r="V243" i="4"/>
  <c r="AL243" i="4" s="1"/>
  <c r="AS235" i="4"/>
  <c r="BI235" i="4" s="1"/>
  <c r="H245" i="4" s="1"/>
  <c r="W243" i="4"/>
  <c r="AM243" i="4" s="1"/>
  <c r="AB243" i="4"/>
  <c r="AR243" i="4" s="1"/>
  <c r="R243" i="4"/>
  <c r="AH243" i="4" s="1"/>
  <c r="BC241" i="4"/>
  <c r="BD241" i="4"/>
  <c r="M244" i="4"/>
  <c r="AC244" i="4"/>
  <c r="K244" i="4"/>
  <c r="I244" i="4"/>
  <c r="J244" i="4"/>
  <c r="L244" i="4"/>
  <c r="AX241" i="4"/>
  <c r="P243" i="4"/>
  <c r="AF243" i="4" s="1"/>
  <c r="Z243" i="4"/>
  <c r="AP243" i="4" s="1"/>
  <c r="U243" i="4"/>
  <c r="AK243" i="4" s="1"/>
  <c r="AV241" i="4"/>
  <c r="V244" i="4" l="1"/>
  <c r="AL244" i="4" s="1"/>
  <c r="Q244" i="4"/>
  <c r="AG244" i="4" s="1"/>
  <c r="AA244" i="4"/>
  <c r="AQ244" i="4" s="1"/>
  <c r="BC242" i="4"/>
  <c r="AZ242" i="4"/>
  <c r="BA242" i="4"/>
  <c r="BE242" i="4"/>
  <c r="AY242" i="4"/>
  <c r="AV242" i="4"/>
  <c r="Y244" i="4"/>
  <c r="AO244" i="4" s="1"/>
  <c r="T244" i="4"/>
  <c r="AJ244" i="4" s="1"/>
  <c r="O244" i="4"/>
  <c r="AE244" i="4" s="1"/>
  <c r="W244" i="4"/>
  <c r="AM244" i="4" s="1"/>
  <c r="R244" i="4"/>
  <c r="AH244" i="4" s="1"/>
  <c r="AB244" i="4"/>
  <c r="AR244" i="4" s="1"/>
  <c r="AS236" i="4"/>
  <c r="BI236" i="4" s="1"/>
  <c r="H246" i="4" s="1"/>
  <c r="BF242" i="4"/>
  <c r="AT242" i="4"/>
  <c r="S244" i="4"/>
  <c r="AI244" i="4" s="1"/>
  <c r="X244" i="4"/>
  <c r="AN244" i="4" s="1"/>
  <c r="N244" i="4"/>
  <c r="AD244" i="4" s="1"/>
  <c r="K245" i="4"/>
  <c r="I245" i="4"/>
  <c r="AC245" i="4"/>
  <c r="L245" i="4"/>
  <c r="J245" i="4"/>
  <c r="M245" i="4"/>
  <c r="BB242" i="4"/>
  <c r="BG242" i="4"/>
  <c r="AX242" i="4"/>
  <c r="BD242" i="4"/>
  <c r="P244" i="4"/>
  <c r="AF244" i="4" s="1"/>
  <c r="Z244" i="4"/>
  <c r="AP244" i="4" s="1"/>
  <c r="U244" i="4"/>
  <c r="AK244" i="4" s="1"/>
  <c r="AU242" i="4"/>
  <c r="AW242" i="4"/>
  <c r="BG243" i="4" l="1"/>
  <c r="R245" i="4"/>
  <c r="AH245" i="4" s="1"/>
  <c r="AB245" i="4"/>
  <c r="AR245" i="4" s="1"/>
  <c r="W245" i="4"/>
  <c r="AM245" i="4" s="1"/>
  <c r="S245" i="4"/>
  <c r="AI245" i="4" s="1"/>
  <c r="X245" i="4"/>
  <c r="AN245" i="4" s="1"/>
  <c r="N245" i="4"/>
  <c r="AD245" i="4" s="1"/>
  <c r="BC243" i="4"/>
  <c r="Y245" i="4"/>
  <c r="AO245" i="4" s="1"/>
  <c r="T245" i="4"/>
  <c r="AJ245" i="4" s="1"/>
  <c r="O245" i="4"/>
  <c r="AE245" i="4" s="1"/>
  <c r="U245" i="4"/>
  <c r="AK245" i="4" s="1"/>
  <c r="Z245" i="4"/>
  <c r="AP245" i="4" s="1"/>
  <c r="P245" i="4"/>
  <c r="AF245" i="4" s="1"/>
  <c r="AW243" i="4"/>
  <c r="AX243" i="4"/>
  <c r="BB243" i="4"/>
  <c r="V245" i="4"/>
  <c r="AL245" i="4" s="1"/>
  <c r="AA245" i="4"/>
  <c r="AQ245" i="4" s="1"/>
  <c r="Q245" i="4"/>
  <c r="AG245" i="4" s="1"/>
  <c r="AT243" i="4"/>
  <c r="AS237" i="4"/>
  <c r="BI237" i="4" s="1"/>
  <c r="H247" i="4" s="1"/>
  <c r="AV243" i="4"/>
  <c r="BE243" i="4"/>
  <c r="BD243" i="4"/>
  <c r="AC246" i="4"/>
  <c r="K246" i="4"/>
  <c r="I246" i="4"/>
  <c r="L246" i="4"/>
  <c r="M246" i="4"/>
  <c r="J246" i="4"/>
  <c r="AZ243" i="4"/>
  <c r="AU243" i="4"/>
  <c r="BF243" i="4"/>
  <c r="AY243" i="4"/>
  <c r="BA243" i="4"/>
  <c r="L247" i="4" l="1"/>
  <c r="I247" i="4"/>
  <c r="AC247" i="4"/>
  <c r="K247" i="4"/>
  <c r="J247" i="4"/>
  <c r="M247" i="4"/>
  <c r="BF244" i="4"/>
  <c r="Q246" i="4"/>
  <c r="AG246" i="4" s="1"/>
  <c r="V246" i="4"/>
  <c r="AL246" i="4" s="1"/>
  <c r="AA246" i="4"/>
  <c r="AQ246" i="4" s="1"/>
  <c r="AV244" i="4"/>
  <c r="AT244" i="4"/>
  <c r="AX244" i="4"/>
  <c r="BA244" i="4"/>
  <c r="AZ244" i="4"/>
  <c r="X246" i="4"/>
  <c r="AN246" i="4" s="1"/>
  <c r="S246" i="4"/>
  <c r="AI246" i="4" s="1"/>
  <c r="N246" i="4"/>
  <c r="AD246" i="4" s="1"/>
  <c r="BD244" i="4"/>
  <c r="BB244" i="4"/>
  <c r="AW244" i="4"/>
  <c r="BC244" i="4"/>
  <c r="W246" i="4"/>
  <c r="AM246" i="4" s="1"/>
  <c r="R246" i="4"/>
  <c r="AH246" i="4" s="1"/>
  <c r="AB246" i="4"/>
  <c r="AR246" i="4" s="1"/>
  <c r="AY244" i="4"/>
  <c r="AU244" i="4"/>
  <c r="O246" i="4"/>
  <c r="AE246" i="4" s="1"/>
  <c r="T246" i="4"/>
  <c r="AJ246" i="4" s="1"/>
  <c r="Y246" i="4"/>
  <c r="AO246" i="4" s="1"/>
  <c r="U246" i="4"/>
  <c r="AK246" i="4" s="1"/>
  <c r="Z246" i="4"/>
  <c r="AP246" i="4" s="1"/>
  <c r="P246" i="4"/>
  <c r="AF246" i="4" s="1"/>
  <c r="BE244" i="4"/>
  <c r="AS238" i="4"/>
  <c r="BI238" i="4" s="1"/>
  <c r="H248" i="4" s="1"/>
  <c r="BG244" i="4"/>
  <c r="BC245" i="4" l="1"/>
  <c r="AZ245" i="4"/>
  <c r="AV245" i="4"/>
  <c r="BF245" i="4"/>
  <c r="U247" i="4"/>
  <c r="AK247" i="4" s="1"/>
  <c r="Z247" i="4"/>
  <c r="AP247" i="4" s="1"/>
  <c r="P247" i="4"/>
  <c r="AF247" i="4" s="1"/>
  <c r="BG245" i="4"/>
  <c r="AU245" i="4"/>
  <c r="BB245" i="4"/>
  <c r="BA245" i="4"/>
  <c r="L248" i="4"/>
  <c r="J248" i="4"/>
  <c r="AC248" i="4"/>
  <c r="K248" i="4"/>
  <c r="I248" i="4"/>
  <c r="M248" i="4"/>
  <c r="BD245" i="4"/>
  <c r="S247" i="4"/>
  <c r="AI247" i="4" s="1"/>
  <c r="N247" i="4"/>
  <c r="AD247" i="4" s="1"/>
  <c r="X247" i="4"/>
  <c r="AN247" i="4" s="1"/>
  <c r="BE245" i="4"/>
  <c r="AT245" i="4"/>
  <c r="AB247" i="4"/>
  <c r="AR247" i="4" s="1"/>
  <c r="W247" i="4"/>
  <c r="AM247" i="4" s="1"/>
  <c r="R247" i="4"/>
  <c r="AH247" i="4" s="1"/>
  <c r="AS239" i="4"/>
  <c r="BI239" i="4" s="1"/>
  <c r="H249" i="4" s="1"/>
  <c r="AY245" i="4"/>
  <c r="AW245" i="4"/>
  <c r="AX245" i="4"/>
  <c r="O247" i="4"/>
  <c r="AE247" i="4" s="1"/>
  <c r="T247" i="4"/>
  <c r="AJ247" i="4" s="1"/>
  <c r="Y247" i="4"/>
  <c r="AO247" i="4" s="1"/>
  <c r="AA247" i="4"/>
  <c r="AQ247" i="4" s="1"/>
  <c r="V247" i="4"/>
  <c r="AL247" i="4" s="1"/>
  <c r="Q247" i="4"/>
  <c r="AG247" i="4" s="1"/>
  <c r="M249" i="4" l="1"/>
  <c r="AC249" i="4"/>
  <c r="L249" i="4"/>
  <c r="I249" i="4"/>
  <c r="K249" i="4"/>
  <c r="J249" i="4"/>
  <c r="BE246" i="4"/>
  <c r="BD246" i="4"/>
  <c r="Z248" i="4"/>
  <c r="AP248" i="4" s="1"/>
  <c r="P248" i="4"/>
  <c r="AF248" i="4" s="1"/>
  <c r="U248" i="4"/>
  <c r="AK248" i="4" s="1"/>
  <c r="AU246" i="4"/>
  <c r="AZ246" i="4"/>
  <c r="AW246" i="4"/>
  <c r="BA246" i="4"/>
  <c r="BC246" i="4"/>
  <c r="N248" i="4"/>
  <c r="AD248" i="4" s="1"/>
  <c r="X248" i="4"/>
  <c r="AN248" i="4" s="1"/>
  <c r="S248" i="4"/>
  <c r="AI248" i="4" s="1"/>
  <c r="AA248" i="4"/>
  <c r="AQ248" i="4" s="1"/>
  <c r="V248" i="4"/>
  <c r="AL248" i="4" s="1"/>
  <c r="Q248" i="4"/>
  <c r="AG248" i="4" s="1"/>
  <c r="BF246" i="4"/>
  <c r="AS240" i="4"/>
  <c r="BI240" i="4" s="1"/>
  <c r="H250" i="4" s="1"/>
  <c r="AX246" i="4"/>
  <c r="AY246" i="4"/>
  <c r="AT246" i="4"/>
  <c r="R248" i="4"/>
  <c r="AH248" i="4" s="1"/>
  <c r="W248" i="4"/>
  <c r="AM248" i="4" s="1"/>
  <c r="AB248" i="4"/>
  <c r="AR248" i="4" s="1"/>
  <c r="Y248" i="4"/>
  <c r="AO248" i="4" s="1"/>
  <c r="O248" i="4"/>
  <c r="AE248" i="4" s="1"/>
  <c r="T248" i="4"/>
  <c r="AJ248" i="4" s="1"/>
  <c r="BB246" i="4"/>
  <c r="BG246" i="4"/>
  <c r="AV246" i="4"/>
  <c r="X249" i="4" l="1"/>
  <c r="AN249" i="4" s="1"/>
  <c r="N249" i="4"/>
  <c r="AD249" i="4" s="1"/>
  <c r="S249" i="4"/>
  <c r="AI249" i="4" s="1"/>
  <c r="AV247" i="4"/>
  <c r="AX247" i="4"/>
  <c r="BF247" i="4"/>
  <c r="AW247" i="4"/>
  <c r="AU247" i="4"/>
  <c r="BE247" i="4"/>
  <c r="AA249" i="4"/>
  <c r="AQ249" i="4" s="1"/>
  <c r="Q249" i="4"/>
  <c r="AG249" i="4" s="1"/>
  <c r="V249" i="4"/>
  <c r="AL249" i="4" s="1"/>
  <c r="AC250" i="4"/>
  <c r="L250" i="4"/>
  <c r="I250" i="4"/>
  <c r="J250" i="4"/>
  <c r="M250" i="4"/>
  <c r="K250" i="4"/>
  <c r="AT247" i="4"/>
  <c r="BC247" i="4"/>
  <c r="O249" i="4"/>
  <c r="AE249" i="4" s="1"/>
  <c r="Y249" i="4"/>
  <c r="AO249" i="4" s="1"/>
  <c r="T249" i="4"/>
  <c r="AJ249" i="4" s="1"/>
  <c r="BB247" i="4"/>
  <c r="BG247" i="4"/>
  <c r="AY247" i="4"/>
  <c r="AS241" i="4"/>
  <c r="BI241" i="4" s="1"/>
  <c r="H251" i="4" s="1"/>
  <c r="BA247" i="4"/>
  <c r="AZ247" i="4"/>
  <c r="BD247" i="4"/>
  <c r="P249" i="4"/>
  <c r="AF249" i="4" s="1"/>
  <c r="U249" i="4"/>
  <c r="AK249" i="4" s="1"/>
  <c r="Z249" i="4"/>
  <c r="AP249" i="4" s="1"/>
  <c r="W249" i="4"/>
  <c r="AM249" i="4" s="1"/>
  <c r="AB249" i="4"/>
  <c r="AR249" i="4" s="1"/>
  <c r="R249" i="4"/>
  <c r="AH249" i="4" s="1"/>
  <c r="U250" i="4" l="1"/>
  <c r="AK250" i="4" s="1"/>
  <c r="Z250" i="4"/>
  <c r="AP250" i="4" s="1"/>
  <c r="P250" i="4"/>
  <c r="AF250" i="4" s="1"/>
  <c r="Q250" i="4"/>
  <c r="AG250" i="4" s="1"/>
  <c r="V250" i="4"/>
  <c r="AL250" i="4" s="1"/>
  <c r="AA250" i="4"/>
  <c r="AQ250" i="4" s="1"/>
  <c r="AU248" i="4"/>
  <c r="AS242" i="4"/>
  <c r="BI242" i="4" s="1"/>
  <c r="H252" i="4" s="1"/>
  <c r="BC248" i="4"/>
  <c r="BE248" i="4"/>
  <c r="J251" i="4"/>
  <c r="I251" i="4"/>
  <c r="AC251" i="4"/>
  <c r="K251" i="4"/>
  <c r="M251" i="4"/>
  <c r="L251" i="4"/>
  <c r="BG248" i="4"/>
  <c r="AT248" i="4"/>
  <c r="T250" i="4"/>
  <c r="AJ250" i="4" s="1"/>
  <c r="Y250" i="4"/>
  <c r="AO250" i="4" s="1"/>
  <c r="O250" i="4"/>
  <c r="AE250" i="4" s="1"/>
  <c r="AW248" i="4"/>
  <c r="AX248" i="4"/>
  <c r="AZ248" i="4"/>
  <c r="R250" i="4"/>
  <c r="AH250" i="4" s="1"/>
  <c r="W250" i="4"/>
  <c r="AM250" i="4" s="1"/>
  <c r="AB250" i="4"/>
  <c r="AR250" i="4" s="1"/>
  <c r="BD248" i="4"/>
  <c r="BA248" i="4"/>
  <c r="AY248" i="4"/>
  <c r="BB248" i="4"/>
  <c r="X250" i="4"/>
  <c r="AN250" i="4" s="1"/>
  <c r="S250" i="4"/>
  <c r="AI250" i="4" s="1"/>
  <c r="N250" i="4"/>
  <c r="AD250" i="4" s="1"/>
  <c r="BF248" i="4"/>
  <c r="AV248" i="4"/>
  <c r="BF249" i="4" l="1"/>
  <c r="AA251" i="4"/>
  <c r="AQ251" i="4" s="1"/>
  <c r="Q251" i="4"/>
  <c r="AG251" i="4" s="1"/>
  <c r="V251" i="4"/>
  <c r="AL251" i="4" s="1"/>
  <c r="AX249" i="4"/>
  <c r="AB251" i="4"/>
  <c r="AR251" i="4" s="1"/>
  <c r="R251" i="4"/>
  <c r="AH251" i="4" s="1"/>
  <c r="W251" i="4"/>
  <c r="AM251" i="4" s="1"/>
  <c r="T251" i="4"/>
  <c r="AJ251" i="4" s="1"/>
  <c r="O251" i="4"/>
  <c r="AE251" i="4" s="1"/>
  <c r="Y251" i="4"/>
  <c r="AO251" i="4" s="1"/>
  <c r="BC249" i="4"/>
  <c r="AV249" i="4"/>
  <c r="AY249" i="4"/>
  <c r="BD249" i="4"/>
  <c r="BG249" i="4"/>
  <c r="P251" i="4"/>
  <c r="AF251" i="4" s="1"/>
  <c r="U251" i="4"/>
  <c r="AK251" i="4" s="1"/>
  <c r="Z251" i="4"/>
  <c r="AP251" i="4" s="1"/>
  <c r="BE249" i="4"/>
  <c r="AS243" i="4"/>
  <c r="BI243" i="4" s="1"/>
  <c r="H253" i="4" s="1"/>
  <c r="BB249" i="4"/>
  <c r="BA249" i="4"/>
  <c r="AT249" i="4"/>
  <c r="X251" i="4"/>
  <c r="AN251" i="4" s="1"/>
  <c r="N251" i="4"/>
  <c r="AD251" i="4" s="1"/>
  <c r="S251" i="4"/>
  <c r="AI251" i="4" s="1"/>
  <c r="AU249" i="4"/>
  <c r="AZ249" i="4"/>
  <c r="AW249" i="4"/>
  <c r="I252" i="4"/>
  <c r="J252" i="4"/>
  <c r="M252" i="4"/>
  <c r="L252" i="4"/>
  <c r="AC252" i="4"/>
  <c r="K252" i="4"/>
  <c r="AT250" i="4" l="1"/>
  <c r="BE250" i="4"/>
  <c r="AB252" i="4"/>
  <c r="AR252" i="4" s="1"/>
  <c r="W252" i="4"/>
  <c r="AM252" i="4" s="1"/>
  <c r="R252" i="4"/>
  <c r="AH252" i="4" s="1"/>
  <c r="AW250" i="4"/>
  <c r="AU250" i="4"/>
  <c r="BB250" i="4"/>
  <c r="AV250" i="4"/>
  <c r="U252" i="4"/>
  <c r="AK252" i="4" s="1"/>
  <c r="P252" i="4"/>
  <c r="AF252" i="4" s="1"/>
  <c r="Z252" i="4"/>
  <c r="AP252" i="4" s="1"/>
  <c r="Y252" i="4"/>
  <c r="AO252" i="4" s="1"/>
  <c r="O252" i="4"/>
  <c r="AE252" i="4" s="1"/>
  <c r="T252" i="4"/>
  <c r="AJ252" i="4" s="1"/>
  <c r="BG250" i="4"/>
  <c r="AY250" i="4"/>
  <c r="BC250" i="4"/>
  <c r="AX250" i="4"/>
  <c r="X252" i="4"/>
  <c r="AN252" i="4" s="1"/>
  <c r="N252" i="4"/>
  <c r="AD252" i="4" s="1"/>
  <c r="S252" i="4"/>
  <c r="AI252" i="4" s="1"/>
  <c r="AZ250" i="4"/>
  <c r="BA250" i="4"/>
  <c r="AS244" i="4"/>
  <c r="BI244" i="4" s="1"/>
  <c r="H254" i="4" s="1"/>
  <c r="V252" i="4"/>
  <c r="AL252" i="4" s="1"/>
  <c r="Q252" i="4"/>
  <c r="AG252" i="4" s="1"/>
  <c r="AA252" i="4"/>
  <c r="AQ252" i="4" s="1"/>
  <c r="AC253" i="4"/>
  <c r="I253" i="4"/>
  <c r="K253" i="4"/>
  <c r="L253" i="4"/>
  <c r="M253" i="4"/>
  <c r="J253" i="4"/>
  <c r="BD250" i="4"/>
  <c r="BF250" i="4"/>
  <c r="Z253" i="4" l="1"/>
  <c r="AP253" i="4" s="1"/>
  <c r="P253" i="4"/>
  <c r="AF253" i="4" s="1"/>
  <c r="U253" i="4"/>
  <c r="AK253" i="4" s="1"/>
  <c r="AY251" i="4"/>
  <c r="AW251" i="4"/>
  <c r="T253" i="4"/>
  <c r="AJ253" i="4" s="1"/>
  <c r="Y253" i="4"/>
  <c r="AO253" i="4" s="1"/>
  <c r="O253" i="4"/>
  <c r="AE253" i="4" s="1"/>
  <c r="S253" i="4"/>
  <c r="AI253" i="4" s="1"/>
  <c r="N253" i="4"/>
  <c r="AD253" i="4" s="1"/>
  <c r="X253" i="4"/>
  <c r="AN253" i="4" s="1"/>
  <c r="BA251" i="4"/>
  <c r="BC251" i="4"/>
  <c r="BG251" i="4"/>
  <c r="AU251" i="4"/>
  <c r="BE251" i="4"/>
  <c r="BF251" i="4"/>
  <c r="R253" i="4"/>
  <c r="AH253" i="4" s="1"/>
  <c r="W253" i="4"/>
  <c r="AM253" i="4" s="1"/>
  <c r="AB253" i="4"/>
  <c r="AR253" i="4" s="1"/>
  <c r="AS245" i="4"/>
  <c r="BI245" i="4" s="1"/>
  <c r="H255" i="4" s="1"/>
  <c r="AZ251" i="4"/>
  <c r="AV251" i="4"/>
  <c r="AT251" i="4"/>
  <c r="BD251" i="4"/>
  <c r="AA253" i="4"/>
  <c r="AQ253" i="4" s="1"/>
  <c r="V253" i="4"/>
  <c r="AL253" i="4" s="1"/>
  <c r="Q253" i="4"/>
  <c r="AG253" i="4" s="1"/>
  <c r="I254" i="4"/>
  <c r="M254" i="4"/>
  <c r="L254" i="4"/>
  <c r="J254" i="4"/>
  <c r="K254" i="4"/>
  <c r="AC254" i="4"/>
  <c r="AX251" i="4"/>
  <c r="BB251" i="4"/>
  <c r="AX252" i="4" l="1"/>
  <c r="AT252" i="4"/>
  <c r="AZ252" i="4"/>
  <c r="R254" i="4"/>
  <c r="AH254" i="4" s="1"/>
  <c r="AB254" i="4"/>
  <c r="AR254" i="4" s="1"/>
  <c r="W254" i="4"/>
  <c r="AM254" i="4" s="1"/>
  <c r="BG252" i="4"/>
  <c r="AW252" i="4"/>
  <c r="AA254" i="4"/>
  <c r="AQ254" i="4" s="1"/>
  <c r="V254" i="4"/>
  <c r="AL254" i="4" s="1"/>
  <c r="Q254" i="4"/>
  <c r="AG254" i="4" s="1"/>
  <c r="BB252" i="4"/>
  <c r="N254" i="4"/>
  <c r="AD254" i="4" s="1"/>
  <c r="X254" i="4"/>
  <c r="AN254" i="4" s="1"/>
  <c r="S254" i="4"/>
  <c r="AI254" i="4" s="1"/>
  <c r="BD252" i="4"/>
  <c r="AV252" i="4"/>
  <c r="AS246" i="4"/>
  <c r="BI246" i="4" s="1"/>
  <c r="H256" i="4" s="1"/>
  <c r="BE252" i="4"/>
  <c r="BA252" i="4"/>
  <c r="P254" i="4"/>
  <c r="AF254" i="4" s="1"/>
  <c r="U254" i="4"/>
  <c r="AK254" i="4" s="1"/>
  <c r="Z254" i="4"/>
  <c r="AP254" i="4" s="1"/>
  <c r="Y254" i="4"/>
  <c r="AO254" i="4" s="1"/>
  <c r="O254" i="4"/>
  <c r="AE254" i="4" s="1"/>
  <c r="T254" i="4"/>
  <c r="AJ254" i="4" s="1"/>
  <c r="L255" i="4"/>
  <c r="AC255" i="4"/>
  <c r="I255" i="4"/>
  <c r="J255" i="4"/>
  <c r="K255" i="4"/>
  <c r="M255" i="4"/>
  <c r="BF252" i="4"/>
  <c r="AU252" i="4"/>
  <c r="BC252" i="4"/>
  <c r="AY252" i="4"/>
  <c r="BC253" i="4" l="1"/>
  <c r="AT253" i="4"/>
  <c r="AY253" i="4"/>
  <c r="AU253" i="4"/>
  <c r="AB255" i="4"/>
  <c r="AR255" i="4" s="1"/>
  <c r="W255" i="4"/>
  <c r="AM255" i="4" s="1"/>
  <c r="R255" i="4"/>
  <c r="AH255" i="4" s="1"/>
  <c r="BA253" i="4"/>
  <c r="AS247" i="4"/>
  <c r="BI247" i="4" s="1"/>
  <c r="H257" i="4" s="1"/>
  <c r="BD253" i="4"/>
  <c r="AC256" i="4"/>
  <c r="I256" i="4"/>
  <c r="L256" i="4"/>
  <c r="J256" i="4"/>
  <c r="M256" i="4"/>
  <c r="K256" i="4"/>
  <c r="BB253" i="4"/>
  <c r="BG253" i="4"/>
  <c r="AZ253" i="4"/>
  <c r="AX253" i="4"/>
  <c r="X255" i="4"/>
  <c r="AN255" i="4" s="1"/>
  <c r="S255" i="4"/>
  <c r="AI255" i="4" s="1"/>
  <c r="N255" i="4"/>
  <c r="AD255" i="4" s="1"/>
  <c r="U255" i="4"/>
  <c r="AK255" i="4" s="1"/>
  <c r="P255" i="4"/>
  <c r="AF255" i="4" s="1"/>
  <c r="Z255" i="4"/>
  <c r="AP255" i="4" s="1"/>
  <c r="Q255" i="4"/>
  <c r="AG255" i="4" s="1"/>
  <c r="V255" i="4"/>
  <c r="AL255" i="4" s="1"/>
  <c r="AA255" i="4"/>
  <c r="AQ255" i="4" s="1"/>
  <c r="BF253" i="4"/>
  <c r="Y255" i="4"/>
  <c r="AO255" i="4" s="1"/>
  <c r="T255" i="4"/>
  <c r="AJ255" i="4" s="1"/>
  <c r="O255" i="4"/>
  <c r="AE255" i="4" s="1"/>
  <c r="BE253" i="4"/>
  <c r="AV253" i="4"/>
  <c r="AW253" i="4"/>
  <c r="AA256" i="4" l="1"/>
  <c r="AQ256" i="4" s="1"/>
  <c r="V256" i="4"/>
  <c r="AL256" i="4" s="1"/>
  <c r="Q256" i="4"/>
  <c r="AG256" i="4" s="1"/>
  <c r="AX254" i="4"/>
  <c r="BG254" i="4"/>
  <c r="Z256" i="4"/>
  <c r="AP256" i="4" s="1"/>
  <c r="U256" i="4"/>
  <c r="AK256" i="4" s="1"/>
  <c r="P256" i="4"/>
  <c r="AF256" i="4" s="1"/>
  <c r="S256" i="4"/>
  <c r="AI256" i="4" s="1"/>
  <c r="X256" i="4"/>
  <c r="AN256" i="4" s="1"/>
  <c r="N256" i="4"/>
  <c r="AD256" i="4" s="1"/>
  <c r="AS248" i="4"/>
  <c r="BI248" i="4" s="1"/>
  <c r="H258" i="4" s="1"/>
  <c r="AU254" i="4"/>
  <c r="AT254" i="4"/>
  <c r="BE254" i="4"/>
  <c r="R256" i="4"/>
  <c r="AH256" i="4" s="1"/>
  <c r="W256" i="4"/>
  <c r="AM256" i="4" s="1"/>
  <c r="AB256" i="4"/>
  <c r="AR256" i="4" s="1"/>
  <c r="J257" i="4"/>
  <c r="I257" i="4"/>
  <c r="M257" i="4"/>
  <c r="K257" i="4"/>
  <c r="AC257" i="4"/>
  <c r="L257" i="4"/>
  <c r="AY254" i="4"/>
  <c r="BC254" i="4"/>
  <c r="AW254" i="4"/>
  <c r="BF254" i="4"/>
  <c r="AV254" i="4"/>
  <c r="AZ254" i="4"/>
  <c r="BB254" i="4"/>
  <c r="O256" i="4"/>
  <c r="AE256" i="4" s="1"/>
  <c r="Y256" i="4"/>
  <c r="AO256" i="4" s="1"/>
  <c r="T256" i="4"/>
  <c r="AJ256" i="4" s="1"/>
  <c r="BD254" i="4"/>
  <c r="BA254" i="4"/>
  <c r="BD255" i="4" l="1"/>
  <c r="BC255" i="4"/>
  <c r="BE255" i="4"/>
  <c r="BB255" i="4"/>
  <c r="AW255" i="4"/>
  <c r="AX255" i="4"/>
  <c r="BA255" i="4"/>
  <c r="AY255" i="4"/>
  <c r="R257" i="4"/>
  <c r="AH257" i="4" s="1"/>
  <c r="AB257" i="4"/>
  <c r="AR257" i="4" s="1"/>
  <c r="W257" i="4"/>
  <c r="AM257" i="4" s="1"/>
  <c r="AT255" i="4"/>
  <c r="AS249" i="4"/>
  <c r="BI249" i="4" s="1"/>
  <c r="H259" i="4" s="1"/>
  <c r="BG255" i="4"/>
  <c r="Y257" i="4"/>
  <c r="AO257" i="4" s="1"/>
  <c r="T257" i="4"/>
  <c r="AJ257" i="4" s="1"/>
  <c r="O257" i="4"/>
  <c r="AE257" i="4" s="1"/>
  <c r="AV255" i="4"/>
  <c r="Z257" i="4"/>
  <c r="AP257" i="4" s="1"/>
  <c r="U257" i="4"/>
  <c r="AK257" i="4" s="1"/>
  <c r="P257" i="4"/>
  <c r="AF257" i="4" s="1"/>
  <c r="AZ255" i="4"/>
  <c r="BF255" i="4"/>
  <c r="Q257" i="4"/>
  <c r="AG257" i="4" s="1"/>
  <c r="AA257" i="4"/>
  <c r="AQ257" i="4" s="1"/>
  <c r="V257" i="4"/>
  <c r="AL257" i="4" s="1"/>
  <c r="N257" i="4"/>
  <c r="AD257" i="4" s="1"/>
  <c r="S257" i="4"/>
  <c r="AI257" i="4" s="1"/>
  <c r="X257" i="4"/>
  <c r="AN257" i="4" s="1"/>
  <c r="L258" i="4"/>
  <c r="J258" i="4"/>
  <c r="AC258" i="4"/>
  <c r="K258" i="4"/>
  <c r="M258" i="4"/>
  <c r="I258" i="4"/>
  <c r="AU255" i="4"/>
  <c r="AV256" i="4" l="1"/>
  <c r="AC259" i="4"/>
  <c r="L259" i="4"/>
  <c r="J259" i="4"/>
  <c r="K259" i="4"/>
  <c r="M259" i="4"/>
  <c r="I259" i="4"/>
  <c r="BA256" i="4"/>
  <c r="AW256" i="4"/>
  <c r="AB258" i="4"/>
  <c r="AR258" i="4" s="1"/>
  <c r="R258" i="4"/>
  <c r="AH258" i="4" s="1"/>
  <c r="W258" i="4"/>
  <c r="AM258" i="4" s="1"/>
  <c r="V258" i="4"/>
  <c r="AL258" i="4" s="1"/>
  <c r="Q258" i="4"/>
  <c r="AG258" i="4" s="1"/>
  <c r="AA258" i="4"/>
  <c r="AQ258" i="4" s="1"/>
  <c r="BF256" i="4"/>
  <c r="AT256" i="4"/>
  <c r="AY256" i="4"/>
  <c r="AX256" i="4"/>
  <c r="BB256" i="4"/>
  <c r="BC256" i="4"/>
  <c r="AU256" i="4"/>
  <c r="P258" i="4"/>
  <c r="AF258" i="4" s="1"/>
  <c r="U258" i="4"/>
  <c r="AK258" i="4" s="1"/>
  <c r="Z258" i="4"/>
  <c r="AP258" i="4" s="1"/>
  <c r="AZ256" i="4"/>
  <c r="AS250" i="4"/>
  <c r="BI250" i="4" s="1"/>
  <c r="H260" i="4" s="1"/>
  <c r="BD256" i="4"/>
  <c r="S258" i="4"/>
  <c r="AI258" i="4" s="1"/>
  <c r="X258" i="4"/>
  <c r="AN258" i="4" s="1"/>
  <c r="N258" i="4"/>
  <c r="AD258" i="4" s="1"/>
  <c r="T258" i="4"/>
  <c r="AJ258" i="4" s="1"/>
  <c r="Y258" i="4"/>
  <c r="AO258" i="4" s="1"/>
  <c r="O258" i="4"/>
  <c r="AE258" i="4" s="1"/>
  <c r="BG256" i="4"/>
  <c r="BE256" i="4"/>
  <c r="BB257" i="4" l="1"/>
  <c r="S259" i="4"/>
  <c r="AI259" i="4" s="1"/>
  <c r="N259" i="4"/>
  <c r="AD259" i="4" s="1"/>
  <c r="X259" i="4"/>
  <c r="AN259" i="4" s="1"/>
  <c r="AC260" i="4"/>
  <c r="K260" i="4"/>
  <c r="J260" i="4"/>
  <c r="I260" i="4"/>
  <c r="L260" i="4"/>
  <c r="M260" i="4"/>
  <c r="R259" i="4"/>
  <c r="AH259" i="4" s="1"/>
  <c r="W259" i="4"/>
  <c r="AM259" i="4" s="1"/>
  <c r="AB259" i="4"/>
  <c r="AR259" i="4" s="1"/>
  <c r="AS251" i="4"/>
  <c r="BI251" i="4" s="1"/>
  <c r="AT257" i="4"/>
  <c r="P259" i="4"/>
  <c r="AF259" i="4" s="1"/>
  <c r="U259" i="4"/>
  <c r="AK259" i="4" s="1"/>
  <c r="Z259" i="4"/>
  <c r="AP259" i="4" s="1"/>
  <c r="AU257" i="4"/>
  <c r="AY257" i="4"/>
  <c r="AW257" i="4"/>
  <c r="V259" i="4"/>
  <c r="AL259" i="4" s="1"/>
  <c r="Q259" i="4"/>
  <c r="AG259" i="4" s="1"/>
  <c r="AA259" i="4"/>
  <c r="AQ259" i="4" s="1"/>
  <c r="BF257" i="4"/>
  <c r="BE257" i="4"/>
  <c r="BG257" i="4"/>
  <c r="BD257" i="4"/>
  <c r="AZ257" i="4"/>
  <c r="BC257" i="4"/>
  <c r="AX257" i="4"/>
  <c r="BA257" i="4"/>
  <c r="O259" i="4"/>
  <c r="AE259" i="4" s="1"/>
  <c r="T259" i="4"/>
  <c r="AJ259" i="4" s="1"/>
  <c r="Y259" i="4"/>
  <c r="AO259" i="4" s="1"/>
  <c r="AV257" i="4"/>
  <c r="AX258" i="4" l="1"/>
  <c r="BG258" i="4"/>
  <c r="BF258" i="4"/>
  <c r="BA258" i="4"/>
  <c r="BD258" i="4"/>
  <c r="BE258" i="4"/>
  <c r="AU258" i="4"/>
  <c r="V260" i="4"/>
  <c r="AL260" i="4" s="1"/>
  <c r="AA260" i="4"/>
  <c r="AQ260" i="4" s="1"/>
  <c r="Q260" i="4"/>
  <c r="AG260" i="4" s="1"/>
  <c r="BB258" i="4"/>
  <c r="AZ258" i="4"/>
  <c r="AS252" i="4"/>
  <c r="BI252" i="4" s="1"/>
  <c r="Y260" i="4"/>
  <c r="AO260" i="4" s="1"/>
  <c r="T260" i="4"/>
  <c r="AJ260" i="4" s="1"/>
  <c r="O260" i="4"/>
  <c r="AE260" i="4" s="1"/>
  <c r="AV258" i="4"/>
  <c r="AW258" i="4"/>
  <c r="R260" i="4"/>
  <c r="AH260" i="4" s="1"/>
  <c r="AB260" i="4"/>
  <c r="AR260" i="4" s="1"/>
  <c r="W260" i="4"/>
  <c r="AM260" i="4" s="1"/>
  <c r="P260" i="4"/>
  <c r="AF260" i="4" s="1"/>
  <c r="Z260" i="4"/>
  <c r="AP260" i="4" s="1"/>
  <c r="U260" i="4"/>
  <c r="AK260" i="4" s="1"/>
  <c r="BC258" i="4"/>
  <c r="AY258" i="4"/>
  <c r="AT258" i="4"/>
  <c r="S260" i="4"/>
  <c r="AI260" i="4" s="1"/>
  <c r="N260" i="4"/>
  <c r="AD260" i="4" s="1"/>
  <c r="X260" i="4"/>
  <c r="AN260" i="4" s="1"/>
  <c r="AT259" i="4" l="1"/>
  <c r="L17" i="3"/>
  <c r="M18" i="3"/>
  <c r="K20" i="3"/>
  <c r="L20" i="3"/>
  <c r="M17" i="3"/>
  <c r="K16" i="3"/>
  <c r="L18" i="3"/>
  <c r="K18" i="3"/>
  <c r="M16" i="3"/>
  <c r="K19" i="3"/>
  <c r="K17" i="3"/>
  <c r="L16" i="3"/>
  <c r="M20" i="3"/>
  <c r="M19" i="3"/>
  <c r="L19" i="3"/>
  <c r="BC259" i="4"/>
  <c r="AV259" i="4"/>
  <c r="BA259" i="4"/>
  <c r="AY259" i="4"/>
  <c r="AS253" i="4"/>
  <c r="BI253" i="4" s="1"/>
  <c r="BB259" i="4"/>
  <c r="BE259" i="4"/>
  <c r="BG259" i="4"/>
  <c r="AW259" i="4"/>
  <c r="AZ259" i="4"/>
  <c r="AU259" i="4"/>
  <c r="BD259" i="4"/>
  <c r="BF259" i="4"/>
  <c r="AX259" i="4"/>
  <c r="AU260" i="4" l="1"/>
  <c r="BE260" i="4"/>
  <c r="AT260" i="4"/>
  <c r="BD260" i="4"/>
  <c r="BB260" i="4"/>
  <c r="BC260" i="4"/>
  <c r="BF260" i="4"/>
  <c r="AW260" i="4"/>
  <c r="AS254" i="4"/>
  <c r="BI254" i="4" s="1"/>
  <c r="BA260" i="4"/>
  <c r="AX260" i="4"/>
  <c r="AZ260" i="4"/>
  <c r="BG260" i="4"/>
  <c r="AY260" i="4"/>
  <c r="AV260" i="4"/>
  <c r="F20" i="3" l="1"/>
  <c r="C58" i="4" s="1"/>
  <c r="C59" i="4" s="1"/>
  <c r="F17" i="3"/>
  <c r="C52" i="4" s="1"/>
  <c r="C53" i="4" s="1"/>
  <c r="G19" i="3"/>
  <c r="D56" i="4" s="1"/>
  <c r="D57" i="4" s="1"/>
  <c r="G18" i="3"/>
  <c r="D54" i="4" s="1"/>
  <c r="D55" i="4" s="1"/>
  <c r="G16" i="3"/>
  <c r="D50" i="4" s="1"/>
  <c r="D51" i="4" s="1"/>
  <c r="H17" i="3"/>
  <c r="E52" i="4" s="1"/>
  <c r="E53" i="4" s="1"/>
  <c r="G20" i="3"/>
  <c r="D58" i="4" s="1"/>
  <c r="D59" i="4" s="1"/>
  <c r="H16" i="3"/>
  <c r="E50" i="4" s="1"/>
  <c r="E51" i="4" s="1"/>
  <c r="F18" i="3"/>
  <c r="C54" i="4" s="1"/>
  <c r="C55" i="4" s="1"/>
  <c r="H19" i="3"/>
  <c r="E56" i="4" s="1"/>
  <c r="E57" i="4" s="1"/>
  <c r="H20" i="3"/>
  <c r="E58" i="4" s="1"/>
  <c r="E59" i="4" s="1"/>
  <c r="H18" i="3"/>
  <c r="E54" i="4" s="1"/>
  <c r="E55" i="4" s="1"/>
  <c r="G17" i="3"/>
  <c r="D52" i="4" s="1"/>
  <c r="D53" i="4" s="1"/>
  <c r="F19" i="3"/>
  <c r="C56" i="4" s="1"/>
  <c r="C57" i="4" s="1"/>
  <c r="AS255" i="4"/>
  <c r="BI255" i="4" s="1"/>
  <c r="AS256" i="4" l="1"/>
  <c r="BI256" i="4" s="1"/>
  <c r="AS257" i="4" l="1"/>
  <c r="AS258" i="4" l="1"/>
  <c r="BI258" i="4" s="1"/>
  <c r="BI257" i="4"/>
  <c r="AS259" i="4" l="1"/>
  <c r="AS260" i="4" l="1"/>
  <c r="BI260" i="4" s="1"/>
  <c r="BI259" i="4"/>
  <c r="F16" i="3"/>
  <c r="C50" i="4" s="1"/>
  <c r="C51" i="4" s="1"/>
</calcChain>
</file>

<file path=xl/sharedStrings.xml><?xml version="1.0" encoding="utf-8"?>
<sst xmlns="http://schemas.openxmlformats.org/spreadsheetml/2006/main" count="350" uniqueCount="117">
  <si>
    <t>播種日</t>
    <rPh sb="0" eb="2">
      <t>ハシュ</t>
    </rPh>
    <rPh sb="2" eb="3">
      <t>ビ</t>
    </rPh>
    <phoneticPr fontId="1"/>
  </si>
  <si>
    <t>date</t>
    <phoneticPr fontId="1"/>
  </si>
  <si>
    <t>播種日気温</t>
    <rPh sb="0" eb="2">
      <t>ハシュ</t>
    </rPh>
    <rPh sb="2" eb="3">
      <t>ビ</t>
    </rPh>
    <rPh sb="3" eb="5">
      <t>キオン</t>
    </rPh>
    <phoneticPr fontId="1"/>
  </si>
  <si>
    <t>播種日DOY</t>
    <rPh sb="0" eb="2">
      <t>ハシュ</t>
    </rPh>
    <rPh sb="2" eb="3">
      <t>ビ</t>
    </rPh>
    <phoneticPr fontId="1"/>
  </si>
  <si>
    <t>Oat</t>
    <phoneticPr fontId="1"/>
  </si>
  <si>
    <t>a</t>
    <phoneticPr fontId="1"/>
  </si>
  <si>
    <t>b</t>
    <phoneticPr fontId="1"/>
  </si>
  <si>
    <t>c</t>
    <phoneticPr fontId="1"/>
  </si>
  <si>
    <t>Rye</t>
    <phoneticPr fontId="1"/>
  </si>
  <si>
    <t>IR</t>
    <phoneticPr fontId="1"/>
  </si>
  <si>
    <t>exp(a）</t>
    <phoneticPr fontId="1"/>
  </si>
  <si>
    <t>exp(b)</t>
    <phoneticPr fontId="1"/>
  </si>
  <si>
    <t>exp(c)</t>
    <phoneticPr fontId="1"/>
  </si>
  <si>
    <t>牧区面積（a）</t>
    <rPh sb="0" eb="1">
      <t>ボク</t>
    </rPh>
    <rPh sb="1" eb="2">
      <t>ク</t>
    </rPh>
    <rPh sb="2" eb="4">
      <t>メンセキ</t>
    </rPh>
    <phoneticPr fontId="1"/>
  </si>
  <si>
    <t>入牧日</t>
    <rPh sb="0" eb="1">
      <t>ニュウ</t>
    </rPh>
    <rPh sb="1" eb="2">
      <t>ボク</t>
    </rPh>
    <rPh sb="2" eb="3">
      <t>ヒ</t>
    </rPh>
    <phoneticPr fontId="1"/>
  </si>
  <si>
    <t>放牧頭数</t>
    <rPh sb="0" eb="2">
      <t>ホウボク</t>
    </rPh>
    <rPh sb="2" eb="4">
      <t>トウスウ</t>
    </rPh>
    <phoneticPr fontId="1"/>
  </si>
  <si>
    <t>MASS (gDM m-2)</t>
    <phoneticPr fontId="1"/>
  </si>
  <si>
    <t>Common</t>
    <phoneticPr fontId="1"/>
  </si>
  <si>
    <t>採食量
(kgDM/群)</t>
    <rPh sb="0" eb="2">
      <t>サイショク</t>
    </rPh>
    <rPh sb="2" eb="3">
      <t>リョウ</t>
    </rPh>
    <rPh sb="10" eb="11">
      <t>グン</t>
    </rPh>
    <phoneticPr fontId="1"/>
  </si>
  <si>
    <t>被食面積
(a)</t>
    <rPh sb="0" eb="1">
      <t>ヒ</t>
    </rPh>
    <rPh sb="1" eb="2">
      <t>ショク</t>
    </rPh>
    <rPh sb="2" eb="4">
      <t>メンセキ</t>
    </rPh>
    <phoneticPr fontId="1"/>
  </si>
  <si>
    <t>利用期間</t>
    <rPh sb="0" eb="2">
      <t>リヨウ</t>
    </rPh>
    <rPh sb="2" eb="4">
      <t>キカン</t>
    </rPh>
    <phoneticPr fontId="1"/>
  </si>
  <si>
    <t>in</t>
    <phoneticPr fontId="1"/>
  </si>
  <si>
    <t>放牧終了日</t>
    <rPh sb="0" eb="2">
      <t>ホウボク</t>
    </rPh>
    <rPh sb="2" eb="5">
      <t>シュウリョウビ</t>
    </rPh>
    <phoneticPr fontId="1"/>
  </si>
  <si>
    <t>out_Oat</t>
    <phoneticPr fontId="1"/>
  </si>
  <si>
    <t>out_Rye</t>
    <phoneticPr fontId="1"/>
  </si>
  <si>
    <t>out_IR</t>
    <phoneticPr fontId="1"/>
  </si>
  <si>
    <t>播種日＿1</t>
    <rPh sb="0" eb="2">
      <t>ハシュ</t>
    </rPh>
    <rPh sb="2" eb="3">
      <t>ビ</t>
    </rPh>
    <phoneticPr fontId="1"/>
  </si>
  <si>
    <t>播種日＿2</t>
    <rPh sb="0" eb="2">
      <t>ハシュ</t>
    </rPh>
    <rPh sb="2" eb="3">
      <t>ビ</t>
    </rPh>
    <phoneticPr fontId="1"/>
  </si>
  <si>
    <t>播種日＿3</t>
    <rPh sb="0" eb="2">
      <t>ハシュ</t>
    </rPh>
    <rPh sb="2" eb="3">
      <t>ビ</t>
    </rPh>
    <phoneticPr fontId="1"/>
  </si>
  <si>
    <t>播種日＿4</t>
    <rPh sb="0" eb="2">
      <t>ハシュ</t>
    </rPh>
    <rPh sb="2" eb="3">
      <t>ビ</t>
    </rPh>
    <phoneticPr fontId="1"/>
  </si>
  <si>
    <t>播種日＿5</t>
    <rPh sb="0" eb="2">
      <t>ハシュ</t>
    </rPh>
    <rPh sb="2" eb="3">
      <t>ビ</t>
    </rPh>
    <phoneticPr fontId="1"/>
  </si>
  <si>
    <t>Oat_1</t>
    <phoneticPr fontId="1"/>
  </si>
  <si>
    <t>Oat_2</t>
  </si>
  <si>
    <t>Oat_3</t>
  </si>
  <si>
    <t>Oat_4</t>
  </si>
  <si>
    <t>Oat_5</t>
  </si>
  <si>
    <t>Rye_1</t>
    <phoneticPr fontId="1"/>
  </si>
  <si>
    <t>Rye_2</t>
  </si>
  <si>
    <t>Rye_3</t>
  </si>
  <si>
    <t>Rye_4</t>
  </si>
  <si>
    <t>Rye_5</t>
  </si>
  <si>
    <t>IR_1</t>
    <phoneticPr fontId="1"/>
  </si>
  <si>
    <t>IR_2</t>
  </si>
  <si>
    <t>IR_3</t>
  </si>
  <si>
    <t>IR_4</t>
  </si>
  <si>
    <t>IR_5</t>
  </si>
  <si>
    <t>終牧日</t>
    <rPh sb="0" eb="1">
      <t>シュウ</t>
    </rPh>
    <rPh sb="1" eb="2">
      <t>ボク</t>
    </rPh>
    <rPh sb="2" eb="3">
      <t>ビ</t>
    </rPh>
    <phoneticPr fontId="1"/>
  </si>
  <si>
    <t>エンバク</t>
    <phoneticPr fontId="1"/>
  </si>
  <si>
    <t>ライムギ</t>
    <phoneticPr fontId="1"/>
  </si>
  <si>
    <t>IR</t>
    <phoneticPr fontId="1"/>
  </si>
  <si>
    <t>入牧日草量
 (gDM/m2)</t>
    <rPh sb="0" eb="1">
      <t>ニュウ</t>
    </rPh>
    <rPh sb="1" eb="2">
      <t>ボク</t>
    </rPh>
    <rPh sb="2" eb="3">
      <t>ビ</t>
    </rPh>
    <rPh sb="3" eb="4">
      <t>ソウ</t>
    </rPh>
    <rPh sb="4" eb="5">
      <t>リョウ</t>
    </rPh>
    <phoneticPr fontId="1"/>
  </si>
  <si>
    <t>播種日_1_out</t>
    <rPh sb="0" eb="2">
      <t>ハシュ</t>
    </rPh>
    <rPh sb="2" eb="3">
      <t>ビ</t>
    </rPh>
    <phoneticPr fontId="1"/>
  </si>
  <si>
    <t>播種日_2_out</t>
    <rPh sb="0" eb="2">
      <t>ハシュ</t>
    </rPh>
    <rPh sb="2" eb="3">
      <t>ビ</t>
    </rPh>
    <phoneticPr fontId="1"/>
  </si>
  <si>
    <t>播種日_3_out</t>
    <rPh sb="0" eb="2">
      <t>ハシュ</t>
    </rPh>
    <rPh sb="2" eb="3">
      <t>ビ</t>
    </rPh>
    <phoneticPr fontId="1"/>
  </si>
  <si>
    <t>播種日_4_out</t>
    <rPh sb="0" eb="2">
      <t>ハシュ</t>
    </rPh>
    <rPh sb="2" eb="3">
      <t>ビ</t>
    </rPh>
    <phoneticPr fontId="1"/>
  </si>
  <si>
    <t>播種日_5_out</t>
    <rPh sb="0" eb="2">
      <t>ハシュ</t>
    </rPh>
    <rPh sb="2" eb="3">
      <t>ビ</t>
    </rPh>
    <phoneticPr fontId="1"/>
  </si>
  <si>
    <t>y=Aexp(-Bexp(-Ct))</t>
    <phoneticPr fontId="1"/>
  </si>
  <si>
    <t>A=exp(a)</t>
    <phoneticPr fontId="1"/>
  </si>
  <si>
    <t>B=exp(b)</t>
    <phoneticPr fontId="1"/>
  </si>
  <si>
    <t>エンバク</t>
    <phoneticPr fontId="1"/>
  </si>
  <si>
    <t>Ts</t>
    <phoneticPr fontId="1"/>
  </si>
  <si>
    <t>Ts^2</t>
    <phoneticPr fontId="1"/>
  </si>
  <si>
    <t>+</t>
    <phoneticPr fontId="1"/>
  </si>
  <si>
    <t>C=exp(c)</t>
    <phoneticPr fontId="1"/>
  </si>
  <si>
    <t>ライムギ</t>
    <phoneticPr fontId="1"/>
  </si>
  <si>
    <t>=</t>
    <phoneticPr fontId="1"/>
  </si>
  <si>
    <t>b</t>
    <phoneticPr fontId="1"/>
  </si>
  <si>
    <t>入牧日_1</t>
    <rPh sb="0" eb="1">
      <t>ニュウ</t>
    </rPh>
    <rPh sb="1" eb="2">
      <t>ボク</t>
    </rPh>
    <rPh sb="2" eb="3">
      <t>ヒ</t>
    </rPh>
    <phoneticPr fontId="1"/>
  </si>
  <si>
    <t>入牧日_2</t>
    <rPh sb="0" eb="1">
      <t>ニュウ</t>
    </rPh>
    <rPh sb="1" eb="2">
      <t>ボク</t>
    </rPh>
    <rPh sb="2" eb="3">
      <t>ヒ</t>
    </rPh>
    <phoneticPr fontId="1"/>
  </si>
  <si>
    <t>入牧日_3</t>
    <rPh sb="0" eb="1">
      <t>ニュウ</t>
    </rPh>
    <rPh sb="1" eb="2">
      <t>ボク</t>
    </rPh>
    <rPh sb="2" eb="3">
      <t>ヒ</t>
    </rPh>
    <phoneticPr fontId="1"/>
  </si>
  <si>
    <t>入牧日_4</t>
    <rPh sb="0" eb="1">
      <t>ニュウ</t>
    </rPh>
    <rPh sb="1" eb="2">
      <t>ボク</t>
    </rPh>
    <rPh sb="2" eb="3">
      <t>ヒ</t>
    </rPh>
    <phoneticPr fontId="1"/>
  </si>
  <si>
    <t>入牧日_5</t>
    <rPh sb="0" eb="1">
      <t>ニュウ</t>
    </rPh>
    <rPh sb="1" eb="2">
      <t>ボク</t>
    </rPh>
    <rPh sb="2" eb="3">
      <t>ヒ</t>
    </rPh>
    <phoneticPr fontId="1"/>
  </si>
  <si>
    <t>採食量_1
(kgDM/群)</t>
    <rPh sb="0" eb="2">
      <t>サイショク</t>
    </rPh>
    <rPh sb="2" eb="3">
      <t>リョウ</t>
    </rPh>
    <rPh sb="12" eb="13">
      <t>グン</t>
    </rPh>
    <phoneticPr fontId="1"/>
  </si>
  <si>
    <t>採食量_2
(kgDM/群)</t>
    <rPh sb="0" eb="2">
      <t>サイショク</t>
    </rPh>
    <rPh sb="2" eb="3">
      <t>リョウ</t>
    </rPh>
    <rPh sb="12" eb="13">
      <t>グン</t>
    </rPh>
    <phoneticPr fontId="1"/>
  </si>
  <si>
    <t>採食量_3
(kgDM/群)</t>
    <rPh sb="0" eb="2">
      <t>サイショク</t>
    </rPh>
    <rPh sb="2" eb="3">
      <t>リョウ</t>
    </rPh>
    <rPh sb="12" eb="13">
      <t>グン</t>
    </rPh>
    <phoneticPr fontId="1"/>
  </si>
  <si>
    <t>採食量_4
(kgDM/群)</t>
    <rPh sb="0" eb="2">
      <t>サイショク</t>
    </rPh>
    <rPh sb="2" eb="3">
      <t>リョウ</t>
    </rPh>
    <rPh sb="12" eb="13">
      <t>グン</t>
    </rPh>
    <phoneticPr fontId="1"/>
  </si>
  <si>
    <t>採食量_5
(kgDM/群)</t>
    <rPh sb="0" eb="2">
      <t>サイショク</t>
    </rPh>
    <rPh sb="2" eb="3">
      <t>リョウ</t>
    </rPh>
    <rPh sb="12" eb="13">
      <t>グン</t>
    </rPh>
    <phoneticPr fontId="1"/>
  </si>
  <si>
    <t>Rye_1</t>
    <phoneticPr fontId="1"/>
  </si>
  <si>
    <t>in_1</t>
    <phoneticPr fontId="1"/>
  </si>
  <si>
    <t>in_2</t>
  </si>
  <si>
    <t>in_3</t>
  </si>
  <si>
    <t>in_4</t>
  </si>
  <si>
    <t>in_5</t>
  </si>
  <si>
    <t>1_out</t>
    <phoneticPr fontId="1"/>
  </si>
  <si>
    <t>2_out</t>
  </si>
  <si>
    <t>3_out</t>
  </si>
  <si>
    <t>4_out</t>
  </si>
  <si>
    <t>5_out</t>
  </si>
  <si>
    <t>入牧日＿1</t>
    <rPh sb="0" eb="1">
      <t>ニュウ</t>
    </rPh>
    <rPh sb="1" eb="2">
      <t>ボク</t>
    </rPh>
    <rPh sb="2" eb="3">
      <t>ビ</t>
    </rPh>
    <phoneticPr fontId="1"/>
  </si>
  <si>
    <t>入牧日＿2</t>
    <rPh sb="0" eb="1">
      <t>ニュウ</t>
    </rPh>
    <rPh sb="1" eb="2">
      <t>ボク</t>
    </rPh>
    <rPh sb="2" eb="3">
      <t>ビ</t>
    </rPh>
    <phoneticPr fontId="1"/>
  </si>
  <si>
    <t>入牧日＿3</t>
    <rPh sb="0" eb="1">
      <t>ニュウ</t>
    </rPh>
    <rPh sb="1" eb="2">
      <t>ボク</t>
    </rPh>
    <rPh sb="2" eb="3">
      <t>ビ</t>
    </rPh>
    <phoneticPr fontId="1"/>
  </si>
  <si>
    <t>入牧日＿4</t>
    <rPh sb="0" eb="1">
      <t>ニュウ</t>
    </rPh>
    <rPh sb="1" eb="2">
      <t>ボク</t>
    </rPh>
    <rPh sb="2" eb="3">
      <t>ビ</t>
    </rPh>
    <phoneticPr fontId="1"/>
  </si>
  <si>
    <t>入牧日＿5</t>
    <rPh sb="0" eb="1">
      <t>ニュウ</t>
    </rPh>
    <rPh sb="1" eb="2">
      <t>ボク</t>
    </rPh>
    <rPh sb="2" eb="3">
      <t>ビ</t>
    </rPh>
    <phoneticPr fontId="1"/>
  </si>
  <si>
    <t>min</t>
    <phoneticPr fontId="1"/>
  </si>
  <si>
    <t>max</t>
    <phoneticPr fontId="1"/>
  </si>
  <si>
    <t>入牧日</t>
    <rPh sb="0" eb="1">
      <t>ニュウ</t>
    </rPh>
    <rPh sb="1" eb="2">
      <t>ボク</t>
    </rPh>
    <rPh sb="2" eb="3">
      <t>ビ</t>
    </rPh>
    <phoneticPr fontId="1"/>
  </si>
  <si>
    <t>エンバク</t>
    <phoneticPr fontId="1"/>
  </si>
  <si>
    <t>ライムギ</t>
    <phoneticPr fontId="1"/>
  </si>
  <si>
    <t>平均牛体重 (kg/頭)</t>
    <rPh sb="0" eb="2">
      <t>ヘイキン</t>
    </rPh>
    <rPh sb="2" eb="3">
      <t>ウシ</t>
    </rPh>
    <rPh sb="3" eb="5">
      <t>タイジュウ</t>
    </rPh>
    <rPh sb="10" eb="11">
      <t>トウ</t>
    </rPh>
    <phoneticPr fontId="1"/>
  </si>
  <si>
    <t>播種日の違いによる放牧延長期間の比較</t>
    <rPh sb="0" eb="2">
      <t>ハシュ</t>
    </rPh>
    <rPh sb="2" eb="3">
      <t>ビ</t>
    </rPh>
    <rPh sb="4" eb="5">
      <t>チガ</t>
    </rPh>
    <rPh sb="9" eb="11">
      <t>ホウボク</t>
    </rPh>
    <rPh sb="11" eb="13">
      <t>エンチョウ</t>
    </rPh>
    <rPh sb="13" eb="15">
      <t>キカン</t>
    </rPh>
    <rPh sb="16" eb="18">
      <t>ヒカク</t>
    </rPh>
    <phoneticPr fontId="1"/>
  </si>
  <si>
    <t>年平均気温 (℃)</t>
    <rPh sb="0" eb="3">
      <t>ネンヘイキン</t>
    </rPh>
    <rPh sb="3" eb="5">
      <t>キオン</t>
    </rPh>
    <phoneticPr fontId="1"/>
  </si>
  <si>
    <t>ライムギ</t>
    <phoneticPr fontId="1"/>
  </si>
  <si>
    <t>エンバク</t>
    <phoneticPr fontId="1"/>
  </si>
  <si>
    <t>イタリアン
ライグラス</t>
    <phoneticPr fontId="1"/>
  </si>
  <si>
    <t>に入牧すると・・・</t>
    <rPh sb="1" eb="2">
      <t>ニュウ</t>
    </rPh>
    <rPh sb="2" eb="3">
      <t>ボク</t>
    </rPh>
    <phoneticPr fontId="1"/>
  </si>
  <si>
    <t>まで放牧できます。</t>
    <rPh sb="2" eb="4">
      <t>ホウボク</t>
    </rPh>
    <phoneticPr fontId="1"/>
  </si>
  <si>
    <t>※</t>
    <phoneticPr fontId="1"/>
  </si>
  <si>
    <r>
      <t>　</t>
    </r>
    <r>
      <rPr>
        <b/>
        <sz val="18"/>
        <color rgb="FFFF0000"/>
        <rFont val="Meiryo UI"/>
        <family val="3"/>
        <charset val="128"/>
      </rPr>
      <t xml:space="preserve">※ </t>
    </r>
    <r>
      <rPr>
        <sz val="18"/>
        <color theme="1"/>
        <rFont val="Meiryo UI"/>
        <family val="3"/>
        <charset val="128"/>
      </rPr>
      <t>牧区面積（a）</t>
    </r>
    <rPh sb="3" eb="4">
      <t>ボク</t>
    </rPh>
    <rPh sb="4" eb="5">
      <t>ク</t>
    </rPh>
    <rPh sb="5" eb="7">
      <t>メンセキ</t>
    </rPh>
    <phoneticPr fontId="1"/>
  </si>
  <si>
    <r>
      <t>　</t>
    </r>
    <r>
      <rPr>
        <b/>
        <sz val="18"/>
        <color rgb="FFFF0000"/>
        <rFont val="Meiryo UI"/>
        <family val="3"/>
        <charset val="128"/>
      </rPr>
      <t>※</t>
    </r>
    <r>
      <rPr>
        <sz val="18"/>
        <color theme="1"/>
        <rFont val="Meiryo UI"/>
        <family val="3"/>
        <charset val="128"/>
      </rPr>
      <t xml:space="preserve"> 播種予定日</t>
    </r>
    <rPh sb="3" eb="5">
      <t>ハシュ</t>
    </rPh>
    <rPh sb="5" eb="7">
      <t>ヨテイ</t>
    </rPh>
    <rPh sb="7" eb="8">
      <t>ビ</t>
    </rPh>
    <phoneticPr fontId="1"/>
  </si>
  <si>
    <r>
      <t>　</t>
    </r>
    <r>
      <rPr>
        <b/>
        <sz val="18"/>
        <color rgb="FFFF0000"/>
        <rFont val="Meiryo UI"/>
        <family val="3"/>
        <charset val="128"/>
      </rPr>
      <t>※</t>
    </r>
    <r>
      <rPr>
        <sz val="18"/>
        <color theme="1"/>
        <rFont val="Meiryo UI"/>
        <family val="3"/>
        <charset val="128"/>
      </rPr>
      <t xml:space="preserve"> 放牧頭数</t>
    </r>
    <rPh sb="3" eb="5">
      <t>ホウボク</t>
    </rPh>
    <rPh sb="5" eb="7">
      <t>トウスウ</t>
    </rPh>
    <phoneticPr fontId="1"/>
  </si>
  <si>
    <r>
      <rPr>
        <b/>
        <sz val="18"/>
        <color rgb="FFFF0000"/>
        <rFont val="Meiryo UI"/>
        <family val="3"/>
        <charset val="128"/>
      </rPr>
      <t>　※</t>
    </r>
    <r>
      <rPr>
        <sz val="18"/>
        <color theme="1"/>
        <rFont val="Meiryo UI"/>
        <family val="3"/>
        <charset val="128"/>
      </rPr>
      <t xml:space="preserve"> 平均牛体重 (kg/頭)</t>
    </r>
    <rPh sb="3" eb="5">
      <t>ヘイキン</t>
    </rPh>
    <rPh sb="5" eb="6">
      <t>ウシ</t>
    </rPh>
    <rPh sb="6" eb="8">
      <t>タイジュウ</t>
    </rPh>
    <rPh sb="13" eb="14">
      <t>トウ</t>
    </rPh>
    <phoneticPr fontId="1"/>
  </si>
  <si>
    <r>
      <rPr>
        <b/>
        <sz val="18"/>
        <color rgb="FFFF0000"/>
        <rFont val="Meiryo UI"/>
        <family val="3"/>
        <charset val="128"/>
      </rPr>
      <t>　※</t>
    </r>
    <r>
      <rPr>
        <sz val="18"/>
        <color theme="1"/>
        <rFont val="Meiryo UI"/>
        <family val="3"/>
        <charset val="128"/>
      </rPr>
      <t xml:space="preserve"> 入牧予定日</t>
    </r>
    <rPh sb="3" eb="4">
      <t>ニュウ</t>
    </rPh>
    <rPh sb="4" eb="5">
      <t>ボク</t>
    </rPh>
    <rPh sb="5" eb="7">
      <t>ヨテイ</t>
    </rPh>
    <rPh sb="7" eb="8">
      <t>ヒ</t>
    </rPh>
    <phoneticPr fontId="1"/>
  </si>
  <si>
    <r>
      <t xml:space="preserve"> </t>
    </r>
    <r>
      <rPr>
        <b/>
        <sz val="18"/>
        <color rgb="FFFF0000"/>
        <rFont val="メイリオ"/>
        <family val="3"/>
        <charset val="128"/>
      </rPr>
      <t xml:space="preserve"> ※</t>
    </r>
    <r>
      <rPr>
        <sz val="18"/>
        <color rgb="FFFF0000"/>
        <rFont val="メイリオ"/>
        <family val="3"/>
        <charset val="128"/>
      </rPr>
      <t>が付された項目に入力して下さい。</t>
    </r>
    <rPh sb="4" eb="5">
      <t>フ</t>
    </rPh>
    <rPh sb="8" eb="10">
      <t>コウモク</t>
    </rPh>
    <rPh sb="11" eb="13">
      <t>ニュウリョク</t>
    </rPh>
    <rPh sb="15" eb="16">
      <t>クダ</t>
    </rPh>
    <phoneticPr fontId="1"/>
  </si>
  <si>
    <t>市町村のホームページ等を参照して下さい。</t>
    <rPh sb="0" eb="3">
      <t>シチョウソン</t>
    </rPh>
    <rPh sb="10" eb="11">
      <t>トウ</t>
    </rPh>
    <rPh sb="12" eb="14">
      <t>サンショウ</t>
    </rPh>
    <rPh sb="16" eb="17">
      <t>クダ</t>
    </rPh>
    <phoneticPr fontId="1"/>
  </si>
  <si>
    <r>
      <t>　</t>
    </r>
    <r>
      <rPr>
        <b/>
        <sz val="26"/>
        <color rgb="FFFF0000"/>
        <rFont val="Meiryo UI"/>
        <family val="3"/>
        <charset val="128"/>
      </rPr>
      <t>※</t>
    </r>
    <r>
      <rPr>
        <sz val="26"/>
        <color theme="1"/>
        <rFont val="Meiryo UI"/>
        <family val="3"/>
        <charset val="128"/>
      </rPr>
      <t xml:space="preserve"> 年平均気温（℃）</t>
    </r>
    <rPh sb="3" eb="6">
      <t>ネンヘイキン</t>
    </rPh>
    <rPh sb="6" eb="8">
      <t>キオン</t>
    </rPh>
    <phoneticPr fontId="1"/>
  </si>
  <si>
    <t>ｲﾀﾘｱﾝﾗｲｸﾞﾗｽ</t>
    <phoneticPr fontId="1"/>
  </si>
  <si>
    <t>牛の体重が分かっているときに、変更してご利用ください。</t>
    <rPh sb="0" eb="1">
      <t>ウシ</t>
    </rPh>
    <rPh sb="2" eb="4">
      <t>タイジュウ</t>
    </rPh>
    <rPh sb="5" eb="6">
      <t>ワ</t>
    </rPh>
    <rPh sb="15" eb="17">
      <t>ヘンコウ</t>
    </rPh>
    <rPh sb="20" eb="22">
      <t>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</si>
</sst>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00"/>
    <numFmt numFmtId="177" formatCode="0.0"/>
    <numFmt numFmtId="178" formatCode="0_ "/>
    <numFmt numFmtId="179" formatCode="m/d;@"/>
    <numFmt numFmtId="180" formatCode="m&quot;月&quot;d&quot;日&quot;;@"/>
    <numFmt numFmtId="181" formatCode="0.0_ 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5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5"/>
      <color theme="1"/>
      <name val="メイリオ"/>
      <family val="3"/>
      <charset val="128"/>
    </font>
    <font>
      <b/>
      <u/>
      <sz val="26"/>
      <color theme="1"/>
      <name val="メイリオ"/>
      <family val="3"/>
      <charset val="128"/>
    </font>
    <font>
      <sz val="18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2"/>
      <color theme="1"/>
      <name val="メイリオ"/>
      <family val="3"/>
      <charset val="128"/>
    </font>
    <font>
      <b/>
      <sz val="18"/>
      <color rgb="FFFF0000"/>
      <name val="メイリオ"/>
      <family val="3"/>
      <charset val="128"/>
    </font>
    <font>
      <b/>
      <sz val="22"/>
      <color theme="1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sz val="18"/>
      <color rgb="FFFF0000"/>
      <name val="メイリオ"/>
      <family val="3"/>
      <charset val="128"/>
    </font>
    <font>
      <b/>
      <sz val="18"/>
      <color rgb="FFFF0000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26"/>
      <color rgb="FFFF0000"/>
      <name val="Meiryo UI"/>
      <family val="3"/>
      <charset val="128"/>
    </font>
    <font>
      <b/>
      <sz val="28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56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" fontId="0" fillId="0" borderId="0" xfId="0" applyNumberFormat="1">
      <alignment vertical="center"/>
    </xf>
    <xf numFmtId="0" fontId="0" fillId="0" borderId="0" xfId="0" quotePrefix="1">
      <alignment vertical="center"/>
    </xf>
    <xf numFmtId="0" fontId="0" fillId="0" borderId="0" xfId="0" applyAlignment="1">
      <alignment vertical="center" wrapText="1"/>
    </xf>
    <xf numFmtId="178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quotePrefix="1" applyFont="1">
      <alignment vertical="center"/>
    </xf>
    <xf numFmtId="0" fontId="0" fillId="0" borderId="0" xfId="0" applyAlignment="1">
      <alignment horizontal="right" vertical="center"/>
    </xf>
    <xf numFmtId="177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5" fillId="3" borderId="0" xfId="0" applyFont="1" applyFill="1">
      <alignment vertical="center"/>
    </xf>
    <xf numFmtId="0" fontId="6" fillId="2" borderId="1" xfId="0" applyFont="1" applyFill="1" applyBorder="1">
      <alignment vertical="center"/>
    </xf>
    <xf numFmtId="0" fontId="6" fillId="4" borderId="1" xfId="0" applyFont="1" applyFill="1" applyBorder="1">
      <alignment vertical="center"/>
    </xf>
    <xf numFmtId="0" fontId="6" fillId="3" borderId="0" xfId="0" applyFont="1" applyFill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/>
    </xf>
    <xf numFmtId="179" fontId="6" fillId="5" borderId="1" xfId="0" applyNumberFormat="1" applyFont="1" applyFill="1" applyBorder="1" applyAlignment="1">
      <alignment horizontal="right" vertical="center"/>
    </xf>
    <xf numFmtId="1" fontId="6" fillId="5" borderId="1" xfId="0" applyNumberFormat="1" applyFont="1" applyFill="1" applyBorder="1">
      <alignment vertical="center"/>
    </xf>
    <xf numFmtId="0" fontId="7" fillId="4" borderId="1" xfId="0" applyFont="1" applyFill="1" applyBorder="1">
      <alignment vertical="center"/>
    </xf>
    <xf numFmtId="0" fontId="7" fillId="3" borderId="0" xfId="0" applyFont="1" applyFill="1">
      <alignment vertical="center"/>
    </xf>
    <xf numFmtId="56" fontId="6" fillId="5" borderId="1" xfId="0" applyNumberFormat="1" applyFont="1" applyFill="1" applyBorder="1">
      <alignment vertical="center"/>
    </xf>
    <xf numFmtId="56" fontId="9" fillId="4" borderId="1" xfId="0" applyNumberFormat="1" applyFont="1" applyFill="1" applyBorder="1">
      <alignment vertical="center"/>
    </xf>
    <xf numFmtId="0" fontId="9" fillId="4" borderId="1" xfId="0" applyFont="1" applyFill="1" applyBorder="1">
      <alignment vertical="center"/>
    </xf>
    <xf numFmtId="0" fontId="10" fillId="4" borderId="1" xfId="0" applyFont="1" applyFill="1" applyBorder="1">
      <alignment vertical="center"/>
    </xf>
    <xf numFmtId="56" fontId="10" fillId="4" borderId="1" xfId="0" applyNumberFormat="1" applyFont="1" applyFill="1" applyBorder="1">
      <alignment vertical="center"/>
    </xf>
    <xf numFmtId="0" fontId="11" fillId="3" borderId="0" xfId="0" applyFont="1" applyFill="1">
      <alignment vertical="center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/>
    </xf>
    <xf numFmtId="1" fontId="6" fillId="3" borderId="0" xfId="0" applyNumberFormat="1" applyFont="1" applyFill="1">
      <alignment vertical="center"/>
    </xf>
    <xf numFmtId="56" fontId="18" fillId="2" borderId="2" xfId="0" applyNumberFormat="1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 wrapText="1"/>
    </xf>
    <xf numFmtId="180" fontId="19" fillId="5" borderId="12" xfId="0" applyNumberFormat="1" applyFont="1" applyFill="1" applyBorder="1" applyAlignment="1">
      <alignment horizontal="center" vertical="center"/>
    </xf>
    <xf numFmtId="180" fontId="19" fillId="5" borderId="13" xfId="0" applyNumberFormat="1" applyFont="1" applyFill="1" applyBorder="1" applyAlignment="1">
      <alignment horizontal="center" vertical="center"/>
    </xf>
    <xf numFmtId="180" fontId="19" fillId="5" borderId="14" xfId="0" applyNumberFormat="1" applyFont="1" applyFill="1" applyBorder="1" applyAlignment="1">
      <alignment horizontal="center" vertical="center"/>
    </xf>
    <xf numFmtId="56" fontId="18" fillId="2" borderId="15" xfId="0" applyNumberFormat="1" applyFont="1" applyFill="1" applyBorder="1" applyAlignment="1">
      <alignment horizontal="center" vertical="center"/>
    </xf>
    <xf numFmtId="0" fontId="12" fillId="2" borderId="18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12" fillId="2" borderId="5" xfId="0" applyFont="1" applyFill="1" applyBorder="1">
      <alignment vertical="center"/>
    </xf>
    <xf numFmtId="0" fontId="12" fillId="2" borderId="5" xfId="0" applyFont="1" applyFill="1" applyBorder="1" applyAlignment="1">
      <alignment vertical="center" wrapText="1"/>
    </xf>
    <xf numFmtId="0" fontId="12" fillId="2" borderId="7" xfId="0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14" fillId="3" borderId="0" xfId="0" applyFont="1" applyFill="1" applyBorder="1">
      <alignment vertical="center"/>
    </xf>
    <xf numFmtId="0" fontId="5" fillId="3" borderId="23" xfId="0" applyFont="1" applyFill="1" applyBorder="1">
      <alignment vertical="center"/>
    </xf>
    <xf numFmtId="0" fontId="23" fillId="2" borderId="18" xfId="0" applyFont="1" applyFill="1" applyBorder="1">
      <alignment vertical="center"/>
    </xf>
    <xf numFmtId="0" fontId="16" fillId="3" borderId="0" xfId="0" applyFont="1" applyFill="1" applyBorder="1">
      <alignment vertical="center"/>
    </xf>
    <xf numFmtId="56" fontId="5" fillId="3" borderId="0" xfId="0" applyNumberFormat="1" applyFont="1" applyFill="1" applyBorder="1">
      <alignment vertical="center"/>
    </xf>
    <xf numFmtId="181" fontId="25" fillId="4" borderId="19" xfId="0" applyNumberFormat="1" applyFont="1" applyFill="1" applyBorder="1" applyProtection="1">
      <alignment vertical="center"/>
      <protection locked="0"/>
    </xf>
    <xf numFmtId="56" fontId="13" fillId="4" borderId="19" xfId="0" applyNumberFormat="1" applyFont="1" applyFill="1" applyBorder="1" applyAlignment="1" applyProtection="1">
      <alignment horizontal="right" vertical="center" indent="1"/>
      <protection locked="0"/>
    </xf>
    <xf numFmtId="178" fontId="15" fillId="4" borderId="21" xfId="0" applyNumberFormat="1" applyFont="1" applyFill="1" applyBorder="1" applyAlignment="1" applyProtection="1">
      <alignment horizontal="right" vertical="center" indent="1"/>
      <protection locked="0"/>
    </xf>
    <xf numFmtId="178" fontId="15" fillId="4" borderId="6" xfId="0" applyNumberFormat="1" applyFont="1" applyFill="1" applyBorder="1" applyAlignment="1" applyProtection="1">
      <alignment horizontal="right" vertical="center" indent="1"/>
      <protection locked="0"/>
    </xf>
    <xf numFmtId="56" fontId="13" fillId="4" borderId="8" xfId="0" applyNumberFormat="1" applyFont="1" applyFill="1" applyBorder="1" applyAlignment="1" applyProtection="1">
      <alignment horizontal="right" vertical="center" indent="1"/>
      <protection locked="0"/>
    </xf>
    <xf numFmtId="0" fontId="21" fillId="3" borderId="0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right" vertical="center"/>
    </xf>
    <xf numFmtId="0" fontId="18" fillId="2" borderId="17" xfId="0" applyFont="1" applyFill="1" applyBorder="1" applyAlignment="1">
      <alignment horizontal="right" vertical="center"/>
    </xf>
    <xf numFmtId="0" fontId="8" fillId="3" borderId="2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99"/>
      <color rgb="FF00CCFF"/>
      <color rgb="FF66FF66"/>
      <color rgb="FFFF99FF"/>
      <color rgb="FFFFFFCC"/>
      <color rgb="FFCCFFFF"/>
      <color rgb="FFFFCCFF"/>
      <color rgb="FFFFFF00"/>
      <color rgb="FF66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447731236183202"/>
          <c:y val="6.7006869200502153E-2"/>
          <c:w val="0.69771008519559985"/>
          <c:h val="0.66071722840598091"/>
        </c:manualLayout>
      </c:layout>
      <c:scatterChart>
        <c:scatterStyle val="smoothMarker"/>
        <c:varyColors val="0"/>
        <c:ser>
          <c:idx val="1"/>
          <c:order val="0"/>
          <c:tx>
            <c:strRef>
              <c:f>草種計算用!$H$2</c:f>
              <c:strCache>
                <c:ptCount val="1"/>
                <c:pt idx="0">
                  <c:v>エンバク</c:v>
                </c:pt>
              </c:strCache>
            </c:strRef>
          </c:tx>
          <c:spPr>
            <a:ln w="19050" cap="rnd">
              <a:solidFill>
                <a:srgbClr val="FF3399"/>
              </a:solidFill>
              <a:round/>
            </a:ln>
            <a:effectLst/>
          </c:spPr>
          <c:marker>
            <c:symbol val="none"/>
          </c:marker>
          <c:xVal>
            <c:numRef>
              <c:f>草種計算用!$F$3:$F$260</c:f>
              <c:numCache>
                <c:formatCode>m"月"d"日"</c:formatCode>
                <c:ptCount val="258"/>
                <c:pt idx="0">
                  <c:v>42618</c:v>
                </c:pt>
                <c:pt idx="1">
                  <c:v>42619</c:v>
                </c:pt>
                <c:pt idx="2">
                  <c:v>42620</c:v>
                </c:pt>
                <c:pt idx="3">
                  <c:v>42621</c:v>
                </c:pt>
                <c:pt idx="4">
                  <c:v>42622</c:v>
                </c:pt>
                <c:pt idx="5">
                  <c:v>42623</c:v>
                </c:pt>
                <c:pt idx="6">
                  <c:v>42624</c:v>
                </c:pt>
                <c:pt idx="7">
                  <c:v>42625</c:v>
                </c:pt>
                <c:pt idx="8">
                  <c:v>42626</c:v>
                </c:pt>
                <c:pt idx="9">
                  <c:v>42627</c:v>
                </c:pt>
                <c:pt idx="10">
                  <c:v>42628</c:v>
                </c:pt>
                <c:pt idx="11">
                  <c:v>42629</c:v>
                </c:pt>
                <c:pt idx="12">
                  <c:v>42630</c:v>
                </c:pt>
                <c:pt idx="13">
                  <c:v>42631</c:v>
                </c:pt>
                <c:pt idx="14">
                  <c:v>42632</c:v>
                </c:pt>
                <c:pt idx="15">
                  <c:v>42633</c:v>
                </c:pt>
                <c:pt idx="16">
                  <c:v>42634</c:v>
                </c:pt>
                <c:pt idx="17">
                  <c:v>42635</c:v>
                </c:pt>
                <c:pt idx="18">
                  <c:v>42636</c:v>
                </c:pt>
                <c:pt idx="19">
                  <c:v>42637</c:v>
                </c:pt>
                <c:pt idx="20">
                  <c:v>42638</c:v>
                </c:pt>
                <c:pt idx="21">
                  <c:v>42639</c:v>
                </c:pt>
                <c:pt idx="22">
                  <c:v>42640</c:v>
                </c:pt>
                <c:pt idx="23">
                  <c:v>42641</c:v>
                </c:pt>
                <c:pt idx="24">
                  <c:v>42642</c:v>
                </c:pt>
                <c:pt idx="25">
                  <c:v>42643</c:v>
                </c:pt>
                <c:pt idx="26">
                  <c:v>42644</c:v>
                </c:pt>
                <c:pt idx="27">
                  <c:v>42645</c:v>
                </c:pt>
                <c:pt idx="28">
                  <c:v>42646</c:v>
                </c:pt>
                <c:pt idx="29">
                  <c:v>42647</c:v>
                </c:pt>
                <c:pt idx="30">
                  <c:v>42648</c:v>
                </c:pt>
                <c:pt idx="31">
                  <c:v>42649</c:v>
                </c:pt>
                <c:pt idx="32">
                  <c:v>42650</c:v>
                </c:pt>
                <c:pt idx="33">
                  <c:v>42651</c:v>
                </c:pt>
                <c:pt idx="34">
                  <c:v>42652</c:v>
                </c:pt>
                <c:pt idx="35">
                  <c:v>42653</c:v>
                </c:pt>
                <c:pt idx="36">
                  <c:v>42654</c:v>
                </c:pt>
                <c:pt idx="37">
                  <c:v>42655</c:v>
                </c:pt>
                <c:pt idx="38">
                  <c:v>42656</c:v>
                </c:pt>
                <c:pt idx="39">
                  <c:v>42657</c:v>
                </c:pt>
                <c:pt idx="40">
                  <c:v>42658</c:v>
                </c:pt>
                <c:pt idx="41">
                  <c:v>42659</c:v>
                </c:pt>
                <c:pt idx="42">
                  <c:v>42660</c:v>
                </c:pt>
                <c:pt idx="43">
                  <c:v>42661</c:v>
                </c:pt>
                <c:pt idx="44">
                  <c:v>42662</c:v>
                </c:pt>
                <c:pt idx="45">
                  <c:v>42663</c:v>
                </c:pt>
                <c:pt idx="46">
                  <c:v>42664</c:v>
                </c:pt>
                <c:pt idx="47">
                  <c:v>42665</c:v>
                </c:pt>
                <c:pt idx="48">
                  <c:v>42666</c:v>
                </c:pt>
                <c:pt idx="49">
                  <c:v>42667</c:v>
                </c:pt>
                <c:pt idx="50">
                  <c:v>42668</c:v>
                </c:pt>
                <c:pt idx="51">
                  <c:v>42669</c:v>
                </c:pt>
                <c:pt idx="52">
                  <c:v>42670</c:v>
                </c:pt>
                <c:pt idx="53">
                  <c:v>42671</c:v>
                </c:pt>
                <c:pt idx="54">
                  <c:v>42672</c:v>
                </c:pt>
                <c:pt idx="55">
                  <c:v>42673</c:v>
                </c:pt>
                <c:pt idx="56">
                  <c:v>42674</c:v>
                </c:pt>
                <c:pt idx="57">
                  <c:v>42675</c:v>
                </c:pt>
                <c:pt idx="58">
                  <c:v>42676</c:v>
                </c:pt>
                <c:pt idx="59">
                  <c:v>42677</c:v>
                </c:pt>
                <c:pt idx="60">
                  <c:v>42678</c:v>
                </c:pt>
                <c:pt idx="61">
                  <c:v>42679</c:v>
                </c:pt>
                <c:pt idx="62">
                  <c:v>42680</c:v>
                </c:pt>
                <c:pt idx="63">
                  <c:v>42681</c:v>
                </c:pt>
                <c:pt idx="64">
                  <c:v>42682</c:v>
                </c:pt>
                <c:pt idx="65">
                  <c:v>42683</c:v>
                </c:pt>
                <c:pt idx="66">
                  <c:v>42684</c:v>
                </c:pt>
                <c:pt idx="67">
                  <c:v>42685</c:v>
                </c:pt>
                <c:pt idx="68">
                  <c:v>42686</c:v>
                </c:pt>
                <c:pt idx="69">
                  <c:v>42687</c:v>
                </c:pt>
                <c:pt idx="70">
                  <c:v>42688</c:v>
                </c:pt>
                <c:pt idx="71">
                  <c:v>42689</c:v>
                </c:pt>
                <c:pt idx="72">
                  <c:v>42690</c:v>
                </c:pt>
                <c:pt idx="73">
                  <c:v>42691</c:v>
                </c:pt>
                <c:pt idx="74">
                  <c:v>42692</c:v>
                </c:pt>
                <c:pt idx="75">
                  <c:v>42693</c:v>
                </c:pt>
                <c:pt idx="76">
                  <c:v>42694</c:v>
                </c:pt>
                <c:pt idx="77">
                  <c:v>42695</c:v>
                </c:pt>
                <c:pt idx="78">
                  <c:v>42696</c:v>
                </c:pt>
                <c:pt idx="79">
                  <c:v>42697</c:v>
                </c:pt>
                <c:pt idx="80">
                  <c:v>42698</c:v>
                </c:pt>
                <c:pt idx="81">
                  <c:v>42699</c:v>
                </c:pt>
                <c:pt idx="82">
                  <c:v>42700</c:v>
                </c:pt>
                <c:pt idx="83">
                  <c:v>42701</c:v>
                </c:pt>
                <c:pt idx="84">
                  <c:v>42702</c:v>
                </c:pt>
                <c:pt idx="85">
                  <c:v>42703</c:v>
                </c:pt>
                <c:pt idx="86">
                  <c:v>42704</c:v>
                </c:pt>
                <c:pt idx="87">
                  <c:v>42705</c:v>
                </c:pt>
                <c:pt idx="88">
                  <c:v>42706</c:v>
                </c:pt>
                <c:pt idx="89">
                  <c:v>42707</c:v>
                </c:pt>
                <c:pt idx="90">
                  <c:v>42708</c:v>
                </c:pt>
                <c:pt idx="91">
                  <c:v>42709</c:v>
                </c:pt>
                <c:pt idx="92">
                  <c:v>42710</c:v>
                </c:pt>
                <c:pt idx="93">
                  <c:v>42711</c:v>
                </c:pt>
                <c:pt idx="94">
                  <c:v>42712</c:v>
                </c:pt>
                <c:pt idx="95">
                  <c:v>42713</c:v>
                </c:pt>
                <c:pt idx="96">
                  <c:v>42714</c:v>
                </c:pt>
                <c:pt idx="97">
                  <c:v>42715</c:v>
                </c:pt>
                <c:pt idx="98">
                  <c:v>42716</c:v>
                </c:pt>
                <c:pt idx="99">
                  <c:v>42717</c:v>
                </c:pt>
                <c:pt idx="100">
                  <c:v>42718</c:v>
                </c:pt>
                <c:pt idx="101">
                  <c:v>42719</c:v>
                </c:pt>
                <c:pt idx="102">
                  <c:v>42720</c:v>
                </c:pt>
                <c:pt idx="103">
                  <c:v>42721</c:v>
                </c:pt>
                <c:pt idx="104">
                  <c:v>42722</c:v>
                </c:pt>
                <c:pt idx="105">
                  <c:v>42723</c:v>
                </c:pt>
                <c:pt idx="106">
                  <c:v>42724</c:v>
                </c:pt>
                <c:pt idx="107">
                  <c:v>42725</c:v>
                </c:pt>
                <c:pt idx="108">
                  <c:v>42726</c:v>
                </c:pt>
                <c:pt idx="109">
                  <c:v>42727</c:v>
                </c:pt>
                <c:pt idx="110">
                  <c:v>42728</c:v>
                </c:pt>
                <c:pt idx="111">
                  <c:v>42729</c:v>
                </c:pt>
                <c:pt idx="112">
                  <c:v>42730</c:v>
                </c:pt>
                <c:pt idx="113">
                  <c:v>42731</c:v>
                </c:pt>
                <c:pt idx="114">
                  <c:v>42732</c:v>
                </c:pt>
                <c:pt idx="115">
                  <c:v>42733</c:v>
                </c:pt>
                <c:pt idx="116">
                  <c:v>42734</c:v>
                </c:pt>
                <c:pt idx="117">
                  <c:v>42735</c:v>
                </c:pt>
                <c:pt idx="118">
                  <c:v>42736</c:v>
                </c:pt>
                <c:pt idx="119">
                  <c:v>42737</c:v>
                </c:pt>
                <c:pt idx="120">
                  <c:v>42738</c:v>
                </c:pt>
                <c:pt idx="121">
                  <c:v>42739</c:v>
                </c:pt>
                <c:pt idx="122">
                  <c:v>42740</c:v>
                </c:pt>
                <c:pt idx="123">
                  <c:v>42741</c:v>
                </c:pt>
                <c:pt idx="124">
                  <c:v>42742</c:v>
                </c:pt>
                <c:pt idx="125">
                  <c:v>42743</c:v>
                </c:pt>
                <c:pt idx="126">
                  <c:v>42744</c:v>
                </c:pt>
                <c:pt idx="127">
                  <c:v>42745</c:v>
                </c:pt>
                <c:pt idx="128">
                  <c:v>42746</c:v>
                </c:pt>
                <c:pt idx="129">
                  <c:v>42747</c:v>
                </c:pt>
                <c:pt idx="130">
                  <c:v>42748</c:v>
                </c:pt>
                <c:pt idx="131">
                  <c:v>42749</c:v>
                </c:pt>
                <c:pt idx="132">
                  <c:v>42750</c:v>
                </c:pt>
                <c:pt idx="133">
                  <c:v>42751</c:v>
                </c:pt>
                <c:pt idx="134">
                  <c:v>42752</c:v>
                </c:pt>
                <c:pt idx="135">
                  <c:v>42753</c:v>
                </c:pt>
                <c:pt idx="136">
                  <c:v>42754</c:v>
                </c:pt>
                <c:pt idx="137">
                  <c:v>42755</c:v>
                </c:pt>
                <c:pt idx="138">
                  <c:v>42756</c:v>
                </c:pt>
                <c:pt idx="139">
                  <c:v>42757</c:v>
                </c:pt>
                <c:pt idx="140">
                  <c:v>42758</c:v>
                </c:pt>
                <c:pt idx="141">
                  <c:v>42759</c:v>
                </c:pt>
                <c:pt idx="142">
                  <c:v>42760</c:v>
                </c:pt>
                <c:pt idx="143">
                  <c:v>42761</c:v>
                </c:pt>
                <c:pt idx="144">
                  <c:v>42762</c:v>
                </c:pt>
                <c:pt idx="145">
                  <c:v>42763</c:v>
                </c:pt>
                <c:pt idx="146">
                  <c:v>42764</c:v>
                </c:pt>
                <c:pt idx="147">
                  <c:v>42765</c:v>
                </c:pt>
                <c:pt idx="148">
                  <c:v>42766</c:v>
                </c:pt>
                <c:pt idx="149">
                  <c:v>42767</c:v>
                </c:pt>
                <c:pt idx="150">
                  <c:v>42768</c:v>
                </c:pt>
                <c:pt idx="151">
                  <c:v>42769</c:v>
                </c:pt>
                <c:pt idx="152">
                  <c:v>42770</c:v>
                </c:pt>
                <c:pt idx="153">
                  <c:v>42771</c:v>
                </c:pt>
                <c:pt idx="154">
                  <c:v>42772</c:v>
                </c:pt>
                <c:pt idx="155">
                  <c:v>42773</c:v>
                </c:pt>
                <c:pt idx="156">
                  <c:v>42774</c:v>
                </c:pt>
                <c:pt idx="157">
                  <c:v>42775</c:v>
                </c:pt>
                <c:pt idx="158">
                  <c:v>42776</c:v>
                </c:pt>
                <c:pt idx="159">
                  <c:v>42777</c:v>
                </c:pt>
                <c:pt idx="160">
                  <c:v>42778</c:v>
                </c:pt>
                <c:pt idx="161">
                  <c:v>42779</c:v>
                </c:pt>
                <c:pt idx="162">
                  <c:v>42780</c:v>
                </c:pt>
                <c:pt idx="163">
                  <c:v>42781</c:v>
                </c:pt>
                <c:pt idx="164">
                  <c:v>42782</c:v>
                </c:pt>
                <c:pt idx="165">
                  <c:v>42783</c:v>
                </c:pt>
                <c:pt idx="166">
                  <c:v>42784</c:v>
                </c:pt>
                <c:pt idx="167">
                  <c:v>42785</c:v>
                </c:pt>
                <c:pt idx="168">
                  <c:v>42786</c:v>
                </c:pt>
                <c:pt idx="169">
                  <c:v>42787</c:v>
                </c:pt>
                <c:pt idx="170">
                  <c:v>42788</c:v>
                </c:pt>
                <c:pt idx="171">
                  <c:v>42789</c:v>
                </c:pt>
                <c:pt idx="172">
                  <c:v>42790</c:v>
                </c:pt>
                <c:pt idx="173">
                  <c:v>42791</c:v>
                </c:pt>
                <c:pt idx="174">
                  <c:v>42792</c:v>
                </c:pt>
                <c:pt idx="175">
                  <c:v>42793</c:v>
                </c:pt>
                <c:pt idx="176">
                  <c:v>42794</c:v>
                </c:pt>
                <c:pt idx="177">
                  <c:v>42795</c:v>
                </c:pt>
                <c:pt idx="178">
                  <c:v>42796</c:v>
                </c:pt>
                <c:pt idx="179">
                  <c:v>42797</c:v>
                </c:pt>
                <c:pt idx="180">
                  <c:v>42798</c:v>
                </c:pt>
                <c:pt idx="181">
                  <c:v>42799</c:v>
                </c:pt>
                <c:pt idx="182">
                  <c:v>42800</c:v>
                </c:pt>
                <c:pt idx="183">
                  <c:v>42801</c:v>
                </c:pt>
                <c:pt idx="184">
                  <c:v>42802</c:v>
                </c:pt>
                <c:pt idx="185">
                  <c:v>42803</c:v>
                </c:pt>
                <c:pt idx="186">
                  <c:v>42804</c:v>
                </c:pt>
                <c:pt idx="187">
                  <c:v>42805</c:v>
                </c:pt>
                <c:pt idx="188">
                  <c:v>42806</c:v>
                </c:pt>
                <c:pt idx="189">
                  <c:v>42807</c:v>
                </c:pt>
                <c:pt idx="190">
                  <c:v>42808</c:v>
                </c:pt>
                <c:pt idx="191">
                  <c:v>42809</c:v>
                </c:pt>
                <c:pt idx="192">
                  <c:v>42810</c:v>
                </c:pt>
                <c:pt idx="193">
                  <c:v>42811</c:v>
                </c:pt>
                <c:pt idx="194">
                  <c:v>42812</c:v>
                </c:pt>
                <c:pt idx="195">
                  <c:v>42813</c:v>
                </c:pt>
                <c:pt idx="196">
                  <c:v>42814</c:v>
                </c:pt>
                <c:pt idx="197">
                  <c:v>42815</c:v>
                </c:pt>
                <c:pt idx="198">
                  <c:v>42816</c:v>
                </c:pt>
                <c:pt idx="199">
                  <c:v>42817</c:v>
                </c:pt>
                <c:pt idx="200">
                  <c:v>42818</c:v>
                </c:pt>
                <c:pt idx="201">
                  <c:v>42819</c:v>
                </c:pt>
                <c:pt idx="202">
                  <c:v>42820</c:v>
                </c:pt>
                <c:pt idx="203">
                  <c:v>42821</c:v>
                </c:pt>
                <c:pt idx="204">
                  <c:v>42822</c:v>
                </c:pt>
                <c:pt idx="205">
                  <c:v>42823</c:v>
                </c:pt>
                <c:pt idx="206">
                  <c:v>42824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</c:numCache>
            </c:numRef>
          </c:xVal>
          <c:yVal>
            <c:numRef>
              <c:f>草種計算用!$H$3:$H$260</c:f>
              <c:numCache>
                <c:formatCode>0.0</c:formatCode>
                <c:ptCount val="258"/>
                <c:pt idx="0">
                  <c:v>6.9826950592897702E-2</c:v>
                </c:pt>
                <c:pt idx="1">
                  <c:v>9.2126376547792682E-2</c:v>
                </c:pt>
                <c:pt idx="2">
                  <c:v>0.1205951573324123</c:v>
                </c:pt>
                <c:pt idx="3">
                  <c:v>0.15665981422443415</c:v>
                </c:pt>
                <c:pt idx="4">
                  <c:v>0.20200464358214976</c:v>
                </c:pt>
                <c:pt idx="5">
                  <c:v>0.25860241772919612</c:v>
                </c:pt>
                <c:pt idx="6">
                  <c:v>0.32874576811872042</c:v>
                </c:pt>
                <c:pt idx="7">
                  <c:v>0.41507873178808524</c:v>
                </c:pt>
                <c:pt idx="8">
                  <c:v>0.52062787766522145</c:v>
                </c:pt>
                <c:pt idx="9">
                  <c:v>0.64883237554872997</c:v>
                </c:pt>
                <c:pt idx="10">
                  <c:v>0.80357233011437745</c:v>
                </c:pt>
                <c:pt idx="11">
                  <c:v>0.98919467728019639</c:v>
                </c:pt>
                <c:pt idx="12">
                  <c:v>1.2105359323862945</c:v>
                </c:pt>
                <c:pt idx="13">
                  <c:v>1.4729410900422328</c:v>
                </c:pt>
                <c:pt idx="14">
                  <c:v>1.7822780046702451</c:v>
                </c:pt>
                <c:pt idx="15">
                  <c:v>2.1449466285817786</c:v>
                </c:pt>
                <c:pt idx="16">
                  <c:v>2.5678825500755256</c:v>
                </c:pt>
                <c:pt idx="17">
                  <c:v>3.0585543561274386</c:v>
                </c:pt>
                <c:pt idx="18">
                  <c:v>3.6249544407887324</c:v>
                </c:pt>
                <c:pt idx="19">
                  <c:v>4.2755829889675905</c:v>
                </c:pt>
                <c:pt idx="20">
                  <c:v>5.0194249830146536</c:v>
                </c:pt>
                <c:pt idx="21">
                  <c:v>5.8659202033594138</c:v>
                </c:pt>
                <c:pt idx="22">
                  <c:v>6.8249263210987499</c:v>
                </c:pt>
                <c:pt idx="23">
                  <c:v>7.9066753066281334</c:v>
                </c:pt>
                <c:pt idx="24">
                  <c:v>9.1217235009168274</c:v>
                </c:pt>
                <c:pt idx="25">
                  <c:v>10.480895811830484</c:v>
                </c:pt>
                <c:pt idx="26">
                  <c:v>11.995224604244267</c:v>
                </c:pt>
                <c:pt idx="27">
                  <c:v>13.675883947166984</c:v>
                </c:pt>
                <c:pt idx="28">
                  <c:v>15.534119961724357</c:v>
                </c:pt>
                <c:pt idx="29">
                  <c:v>17.581178079094546</c:v>
                </c:pt>
                <c:pt idx="30">
                  <c:v>19.828228066294784</c:v>
                </c:pt>
                <c:pt idx="31">
                  <c:v>22.286287709507263</c:v>
                </c:pt>
                <c:pt idx="32">
                  <c:v>24.966146059296399</c:v>
                </c:pt>
                <c:pt idx="33">
                  <c:v>27.878287139940948</c:v>
                </c:pt>
                <c:pt idx="34">
                  <c:v>31.032815006914507</c:v>
                </c:pt>
                <c:pt idx="35">
                  <c:v>34.439381003383282</c:v>
                </c:pt>
                <c:pt idx="36">
                  <c:v>38.107114019830398</c:v>
                </c:pt>
                <c:pt idx="37">
                  <c:v>42.044554502180439</c:v>
                </c:pt>
                <c:pt idx="38">
                  <c:v>46.25959288487433</c:v>
                </c:pt>
                <c:pt idx="39">
                  <c:v>50.759413048140047</c:v>
                </c:pt>
                <c:pt idx="40">
                  <c:v>55.550441315170687</c:v>
                </c:pt>
                <c:pt idx="41">
                  <c:v>60.638301417019569</c:v>
                </c:pt>
                <c:pt idx="42">
                  <c:v>66.027775762649028</c:v>
                </c:pt>
                <c:pt idx="43">
                  <c:v>71.722773260547513</c:v>
                </c:pt>
                <c:pt idx="44">
                  <c:v>77.726303848327774</c:v>
                </c:pt>
                <c:pt idx="45">
                  <c:v>84.040459799278054</c:v>
                </c:pt>
                <c:pt idx="46">
                  <c:v>90.666403791289696</c:v>
                </c:pt>
                <c:pt idx="47">
                  <c:v>97.604363645098388</c:v>
                </c:pt>
                <c:pt idx="48">
                  <c:v>104.8536335662926</c:v>
                </c:pt>
                <c:pt idx="49">
                  <c:v>112.41258165982937</c:v>
                </c:pt>
                <c:pt idx="50">
                  <c:v>120.27866342739965</c:v>
                </c:pt>
                <c:pt idx="51">
                  <c:v>128.44844090727764</c:v>
                </c:pt>
                <c:pt idx="52">
                  <c:v>136.91760707345739</c:v>
                </c:pt>
                <c:pt idx="53">
                  <c:v>145.68101507595668</c:v>
                </c:pt>
                <c:pt idx="54">
                  <c:v>154.73271187702952</c:v>
                </c:pt>
                <c:pt idx="55">
                  <c:v>164.0659758184413</c:v>
                </c:pt>
                <c:pt idx="56">
                  <c:v>173.67335764255816</c:v>
                </c:pt>
                <c:pt idx="57">
                  <c:v>183.54672448435718</c:v>
                </c:pt>
                <c:pt idx="58">
                  <c:v>193.67730635205322</c:v>
                </c:pt>
                <c:pt idx="59">
                  <c:v>204.05574462030935</c:v>
                </c:pt>
                <c:pt idx="60">
                  <c:v>214.67214207133736</c:v>
                </c:pt>
                <c:pt idx="61">
                  <c:v>225.51611403500166</c:v>
                </c:pt>
                <c:pt idx="62">
                  <c:v>236.57684019866599</c:v>
                </c:pt>
                <c:pt idx="63">
                  <c:v>247.84311668036986</c:v>
                </c:pt>
                <c:pt idx="64">
                  <c:v>259.30340798436998</c:v>
                </c:pt>
                <c:pt idx="65">
                  <c:v>270.94589848556058</c:v>
                </c:pt>
                <c:pt idx="66">
                  <c:v>282.75854311824634</c:v>
                </c:pt>
                <c:pt idx="67">
                  <c:v>294.72911697467725</c:v>
                </c:pt>
                <c:pt idx="68">
                  <c:v>306.84526354918938</c:v>
                </c:pt>
                <c:pt idx="69">
                  <c:v>319.09454139432148</c:v>
                </c:pt>
                <c:pt idx="70">
                  <c:v>331.4644689855009</c:v>
                </c:pt>
                <c:pt idx="71">
                  <c:v>343.94256762049599</c:v>
                </c:pt>
                <c:pt idx="72">
                  <c:v>356.5164022085267</c:v>
                </c:pt>
                <c:pt idx="73">
                  <c:v>369.17361983146492</c:v>
                </c:pt>
                <c:pt idx="74">
                  <c:v>381.90198598575535</c:v>
                </c:pt>
                <c:pt idx="75">
                  <c:v>394.68941843837962</c:v>
                </c:pt>
                <c:pt idx="76">
                  <c:v>407.52401865325567</c:v>
                </c:pt>
                <c:pt idx="77">
                  <c:v>420.3941007658305</c:v>
                </c:pt>
                <c:pt idx="78">
                  <c:v>433.28821810321881</c:v>
                </c:pt>
                <c:pt idx="79">
                  <c:v>446.19518726506868</c:v>
                </c:pt>
                <c:pt idx="80">
                  <c:v>459.10410979635964</c:v>
                </c:pt>
                <c:pt idx="81">
                  <c:v>472.0043914976124</c:v>
                </c:pt>
                <c:pt idx="82">
                  <c:v>484.88575943053519</c:v>
                </c:pt>
                <c:pt idx="83">
                  <c:v>497.73827668801812</c:v>
                </c:pt>
                <c:pt idx="84">
                  <c:v>510.55235500666839</c:v>
                </c:pt>
                <c:pt idx="85">
                  <c:v>523.31876530785109</c:v>
                </c:pt>
                <c:pt idx="86">
                  <c:v>536.02864625953737</c:v>
                </c:pt>
                <c:pt idx="87">
                  <c:v>548.6735109562652</c:v>
                </c:pt>
                <c:pt idx="88">
                  <c:v>561.24525181828392</c:v>
                </c:pt>
                <c:pt idx="89">
                  <c:v>573.73614381356845</c:v>
                </c:pt>
                <c:pt idx="90">
                  <c:v>586.13884610797481</c:v>
                </c:pt>
                <c:pt idx="91">
                  <c:v>598.44640224944783</c:v>
                </c:pt>
                <c:pt idx="92">
                  <c:v>610.6522389919744</c:v>
                </c:pt>
                <c:pt idx="93">
                  <c:v>622.7501638640266</c:v>
                </c:pt>
                <c:pt idx="94">
                  <c:v>634.73436158460231</c:v>
                </c:pt>
                <c:pt idx="95">
                  <c:v>646.59938942778501</c:v>
                </c:pt>
                <c:pt idx="96">
                  <c:v>658.34017163404019</c:v>
                </c:pt>
                <c:pt idx="97">
                  <c:v>669.95199296336659</c:v>
                </c:pt>
                <c:pt idx="98">
                  <c:v>681.43049148194666</c:v>
                </c:pt>
                <c:pt idx="99">
                  <c:v>692.77165067022304</c:v>
                </c:pt>
                <c:pt idx="100">
                  <c:v>703.97179093635668</c:v>
                </c:pt>
                <c:pt idx="101">
                  <c:v>715.02756061490732</c:v>
                </c:pt>
                <c:pt idx="102">
                  <c:v>725.93592652634459</c:v>
                </c:pt>
                <c:pt idx="103">
                  <c:v>736.69416416869308</c:v>
                </c:pt>
                <c:pt idx="104">
                  <c:v>747.29984760828984</c:v>
                </c:pt>
                <c:pt idx="105">
                  <c:v>757.75083913230196</c:v>
                </c:pt>
                <c:pt idx="106">
                  <c:v>768.04527872138533</c:v>
                </c:pt>
                <c:pt idx="107">
                  <c:v>778.18157339663344</c:v>
                </c:pt>
                <c:pt idx="108">
                  <c:v>788.15838649085299</c:v>
                </c:pt>
                <c:pt idx="109">
                  <c:v>797.9746268901788</c:v>
                </c:pt>
                <c:pt idx="110">
                  <c:v>807.6294382881606</c:v>
                </c:pt>
                <c:pt idx="111">
                  <c:v>817.12218849069268</c:v>
                </c:pt>
                <c:pt idx="112">
                  <c:v>826.45245880657285</c:v>
                </c:pt>
                <c:pt idx="113">
                  <c:v>835.62003355502429</c:v>
                </c:pt>
                <c:pt idx="114">
                  <c:v>844.62488971824689</c:v>
                </c:pt>
                <c:pt idx="115">
                  <c:v>853.46718676395233</c:v>
                </c:pt>
                <c:pt idx="116">
                  <c:v>862.14725665990079</c:v>
                </c:pt>
                <c:pt idx="117">
                  <c:v>870.66559409969489</c:v>
                </c:pt>
                <c:pt idx="118">
                  <c:v>879.02284695648359</c:v>
                </c:pt>
                <c:pt idx="119">
                  <c:v>887.21980697880883</c:v>
                </c:pt>
                <c:pt idx="120">
                  <c:v>895.25740074055784</c:v>
                </c:pt>
                <c:pt idx="121">
                  <c:v>903.13668085488655</c:v>
                </c:pt>
                <c:pt idx="122">
                  <c:v>910.85881746003463</c:v>
                </c:pt>
                <c:pt idx="123">
                  <c:v>918.4250899831535</c:v>
                </c:pt>
                <c:pt idx="124">
                  <c:v>925.83687918662974</c:v>
                </c:pt>
                <c:pt idx="125">
                  <c:v>933.09565949986631</c:v>
                </c:pt>
                <c:pt idx="126">
                  <c:v>940.2029916381191</c:v>
                </c:pt>
                <c:pt idx="127">
                  <c:v>947.16051550873158</c:v>
                </c:pt>
                <c:pt idx="128">
                  <c:v>953.96994340398544</c:v>
                </c:pt>
                <c:pt idx="129">
                  <c:v>960.63305347876803</c:v>
                </c:pt>
                <c:pt idx="130">
                  <c:v>967.15168351035311</c:v>
                </c:pt>
                <c:pt idx="131">
                  <c:v>973.52772493678708</c:v>
                </c:pt>
                <c:pt idx="132">
                  <c:v>979.76311716965154</c:v>
                </c:pt>
                <c:pt idx="133">
                  <c:v>985.85984217636133</c:v>
                </c:pt>
                <c:pt idx="134">
                  <c:v>991.81991932660685</c:v>
                </c:pt>
                <c:pt idx="135">
                  <c:v>997.64540049708671</c:v>
                </c:pt>
                <c:pt idx="136">
                  <c:v>1003.3383654282775</c:v>
                </c:pt>
                <c:pt idx="137">
                  <c:v>1008.9009173266658</c:v>
                </c:pt>
                <c:pt idx="138">
                  <c:v>1014.3351787055842</c:v>
                </c:pt>
                <c:pt idx="139">
                  <c:v>1019.6432874575867</c:v>
                </c:pt>
                <c:pt idx="140">
                  <c:v>1024.8273931511305</c:v>
                </c:pt>
                <c:pt idx="141">
                  <c:v>1029.889653544205</c:v>
                </c:pt>
                <c:pt idx="142">
                  <c:v>1034.8322313074802</c:v>
                </c:pt>
                <c:pt idx="143">
                  <c:v>1039.6572909494939</c:v>
                </c:pt>
                <c:pt idx="144">
                  <c:v>1044.3669959363974</c:v>
                </c:pt>
                <c:pt idx="145">
                  <c:v>1048.963505998795</c:v>
                </c:pt>
                <c:pt idx="146">
                  <c:v>1053.4489746182678</c:v>
                </c:pt>
                <c:pt idx="147">
                  <c:v>1057.8255466862404</c:v>
                </c:pt>
                <c:pt idx="148">
                  <c:v>1062.0953563279406</c:v>
                </c:pt>
                <c:pt idx="149">
                  <c:v>1066.2605248843263</c:v>
                </c:pt>
                <c:pt idx="150">
                  <c:v>1070.3231590449643</c:v>
                </c:pt>
                <c:pt idx="151">
                  <c:v>1074.2853491250055</c:v>
                </c:pt>
                <c:pt idx="152">
                  <c:v>1078.1491674795384</c:v>
                </c:pt>
                <c:pt idx="153">
                  <c:v>1081.9166670487812</c:v>
                </c:pt>
                <c:pt idx="154">
                  <c:v>1085.5898800277323</c:v>
                </c:pt>
                <c:pt idx="155">
                  <c:v>1089.1708166540841</c:v>
                </c:pt>
                <c:pt idx="156">
                  <c:v>1092.6614641083875</c:v>
                </c:pt>
                <c:pt idx="157">
                  <c:v>1096.0637855206355</c:v>
                </c:pt>
                <c:pt idx="158">
                  <c:v>1099.3797190776372</c:v>
                </c:pt>
                <c:pt idx="159">
                  <c:v>1102.611177225727</c:v>
                </c:pt>
                <c:pt idx="160">
                  <c:v>1105.7600459635619</c:v>
                </c:pt>
                <c:pt idx="161">
                  <c:v>1108.8281842199433</c:v>
                </c:pt>
                <c:pt idx="162">
                  <c:v>1111.8174233117904</c:v>
                </c:pt>
                <c:pt idx="163">
                  <c:v>1114.7295664775861</c:v>
                </c:pt>
                <c:pt idx="164">
                  <c:v>1117.5663884817975</c:v>
                </c:pt>
                <c:pt idx="165">
                  <c:v>1120.3296352859654</c:v>
                </c:pt>
                <c:pt idx="166">
                  <c:v>1123.0210237823285</c:v>
                </c:pt>
                <c:pt idx="167">
                  <c:v>1125.6422415860345</c:v>
                </c:pt>
                <c:pt idx="168">
                  <c:v>1128.194946882161</c:v>
                </c:pt>
                <c:pt idx="169">
                  <c:v>1130.6807683239367</c:v>
                </c:pt>
                <c:pt idx="170">
                  <c:v>1133.1013049787223</c:v>
                </c:pt>
                <c:pt idx="171">
                  <c:v>1135.458126318473</c:v>
                </c:pt>
                <c:pt idx="172">
                  <c:v>1137.7527722515531</c:v>
                </c:pt>
                <c:pt idx="173">
                  <c:v>1139.9867531929358</c:v>
                </c:pt>
                <c:pt idx="174">
                  <c:v>1142.1615501699587</c:v>
                </c:pt>
                <c:pt idx="175">
                  <c:v>1144.278614960954</c:v>
                </c:pt>
                <c:pt idx="176">
                  <c:v>1146.3393702642068</c:v>
                </c:pt>
                <c:pt idx="177">
                  <c:v>1148.3452098948239</c:v>
                </c:pt>
                <c:pt idx="178">
                  <c:v>1150.2974990072357</c:v>
                </c:pt>
                <c:pt idx="179">
                  <c:v>1152.1975743411542</c:v>
                </c:pt>
                <c:pt idx="180">
                  <c:v>1154.0467444889541</c:v>
                </c:pt>
                <c:pt idx="181">
                  <c:v>1155.8462901825346</c:v>
                </c:pt>
                <c:pt idx="182">
                  <c:v>1157.5974645978426</c:v>
                </c:pt>
                <c:pt idx="183">
                  <c:v>1159.3014936753361</c:v>
                </c:pt>
                <c:pt idx="184">
                  <c:v>1160.9595764547644</c:v>
                </c:pt>
                <c:pt idx="185">
                  <c:v>1162.5728854227439</c:v>
                </c:pt>
                <c:pt idx="186">
                  <c:v>1164.1425668716909</c:v>
                </c:pt>
                <c:pt idx="187">
                  <c:v>1165.6697412687668</c:v>
                </c:pt>
                <c:pt idx="188">
                  <c:v>1167.1555036335683</c:v>
                </c:pt>
                <c:pt idx="189">
                  <c:v>1168.6009239233806</c:v>
                </c:pt>
                <c:pt idx="190">
                  <c:v>1170.0070474248771</c:v>
                </c:pt>
                <c:pt idx="191">
                  <c:v>1171.3748951512348</c:v>
                </c:pt>
                <c:pt idx="192">
                  <c:v>1172.7054642436876</c:v>
                </c:pt>
                <c:pt idx="193">
                  <c:v>1173.9997283766156</c:v>
                </c:pt>
                <c:pt idx="194">
                  <c:v>1175.2586381653241</c:v>
                </c:pt>
                <c:pt idx="195">
                  <c:v>1176.4831215757292</c:v>
                </c:pt>
                <c:pt idx="196">
                  <c:v>1177.6740843352156</c:v>
                </c:pt>
                <c:pt idx="197">
                  <c:v>1178.8324103439895</c:v>
                </c:pt>
                <c:pt idx="198">
                  <c:v>1179.9589620863007</c:v>
                </c:pt>
                <c:pt idx="199">
                  <c:v>1181.0545810409494</c:v>
                </c:pt>
                <c:pt idx="200">
                  <c:v>1182.1200880905399</c:v>
                </c:pt>
                <c:pt idx="201">
                  <c:v>1183.1562839289909</c:v>
                </c:pt>
                <c:pt idx="202">
                  <c:v>1184.1639494668414</c:v>
                </c:pt>
                <c:pt idx="203">
                  <c:v>1185.1438462339363</c:v>
                </c:pt>
                <c:pt idx="204">
                  <c:v>1186.0967167791116</c:v>
                </c:pt>
                <c:pt idx="205">
                  <c:v>1187.0232850665247</c:v>
                </c:pt>
                <c:pt idx="206">
                  <c:v>1187.9242568683164</c:v>
                </c:pt>
                <c:pt idx="207">
                  <c:v>1188.8003201533111</c:v>
                </c:pt>
                <c:pt idx="208">
                  <c:v>1189.6521454715005</c:v>
                </c:pt>
                <c:pt idx="209">
                  <c:v>1190.4803863340678</c:v>
                </c:pt>
                <c:pt idx="210">
                  <c:v>1191.2856795887494</c:v>
                </c:pt>
                <c:pt idx="211">
                  <c:v>1192.0686457903421</c:v>
                </c:pt>
                <c:pt idx="212">
                  <c:v>1192.8298895661887</c:v>
                </c:pt>
                <c:pt idx="213">
                  <c:v>1193.5699999765002</c:v>
                </c:pt>
                <c:pt idx="214">
                  <c:v>1194.2895508693828</c:v>
                </c:pt>
                <c:pt idx="215">
                  <c:v>1194.9891012304622</c:v>
                </c:pt>
                <c:pt idx="216">
                  <c:v>1195.669195527011</c:v>
                </c:pt>
                <c:pt idx="217">
                  <c:v>1196.3303640465019</c:v>
                </c:pt>
                <c:pt idx="218">
                  <c:v>1196.973123229521</c:v>
                </c:pt>
                <c:pt idx="219">
                  <c:v>1197.5979759969914</c:v>
                </c:pt>
                <c:pt idx="220">
                  <c:v>1198.2054120716712</c:v>
                </c:pt>
                <c:pt idx="221">
                  <c:v>1198.7959082938935</c:v>
                </c:pt>
                <c:pt idx="222">
                  <c:v>1199.3699289315384</c:v>
                </c:pt>
                <c:pt idx="223">
                  <c:v>1199.9279259842235</c:v>
                </c:pt>
                <c:pt idx="224">
                  <c:v>1200.4703394817232</c:v>
                </c:pt>
                <c:pt idx="225">
                  <c:v>1200.9975977766212</c:v>
                </c:pt>
                <c:pt idx="226">
                  <c:v>1201.5101178312173</c:v>
                </c:pt>
                <c:pt idx="227">
                  <c:v>1202.0083054987156</c:v>
                </c:pt>
                <c:pt idx="228">
                  <c:v>1202.4925557987222</c:v>
                </c:pt>
                <c:pt idx="229">
                  <c:v>1202.9632531870966</c:v>
                </c:pt>
                <c:pt idx="230">
                  <c:v>1203.4207718201926</c:v>
                </c:pt>
                <c:pt idx="231">
                  <c:v>1203.8654758135451</c:v>
                </c:pt>
                <c:pt idx="232">
                  <c:v>1204.2977194950488</c:v>
                </c:pt>
                <c:pt idx="233">
                  <c:v>1204.7178476526908</c:v>
                </c:pt>
                <c:pt idx="234">
                  <c:v>1205.126195776895</c:v>
                </c:pt>
                <c:pt idx="235">
                  <c:v>1205.5230902975436</c:v>
                </c:pt>
                <c:pt idx="236">
                  <c:v>1205.9088488157413</c:v>
                </c:pt>
                <c:pt idx="237">
                  <c:v>1206.2837803303928</c:v>
                </c:pt>
                <c:pt idx="238">
                  <c:v>1206.6481854596648</c:v>
                </c:pt>
                <c:pt idx="239">
                  <c:v>1207.0023566574064</c:v>
                </c:pt>
                <c:pt idx="240">
                  <c:v>1207.3465784246021</c:v>
                </c:pt>
                <c:pt idx="241">
                  <c:v>1207.6811275159373</c:v>
                </c:pt>
                <c:pt idx="242">
                  <c:v>1208.0062731415514</c:v>
                </c:pt>
                <c:pt idx="243">
                  <c:v>1208.3222771640606</c:v>
                </c:pt>
                <c:pt idx="244">
                  <c:v>1208.6293942909247</c:v>
                </c:pt>
                <c:pt idx="245">
                  <c:v>1208.9278722622496</c:v>
                </c:pt>
                <c:pt idx="246">
                  <c:v>1209.2179520340944</c:v>
                </c:pt>
                <c:pt idx="247">
                  <c:v>1209.4998679573714</c:v>
                </c:pt>
                <c:pt idx="248">
                  <c:v>1209.7738479524212</c:v>
                </c:pt>
                <c:pt idx="249">
                  <c:v>1210.0401136793409</c:v>
                </c:pt>
                <c:pt idx="250">
                  <c:v>1210.2988807041504</c:v>
                </c:pt>
                <c:pt idx="251">
                  <c:v>1210.5503586608759</c:v>
                </c:pt>
                <c:pt idx="252">
                  <c:v>1210.7947514096318</c:v>
                </c:pt>
                <c:pt idx="253">
                  <c:v>1211.0322571907855</c:v>
                </c:pt>
                <c:pt idx="254">
                  <c:v>1211.263068775278</c:v>
                </c:pt>
                <c:pt idx="255">
                  <c:v>1211.487373611189</c:v>
                </c:pt>
                <c:pt idx="256">
                  <c:v>1211.7053539666149</c:v>
                </c:pt>
                <c:pt idx="257">
                  <c:v>1211.917187068949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59E-42C0-884C-F5C28E845275}"/>
            </c:ext>
          </c:extLst>
        </c:ser>
        <c:ser>
          <c:idx val="2"/>
          <c:order val="1"/>
          <c:tx>
            <c:strRef>
              <c:f>草種計算用!$I$2</c:f>
              <c:strCache>
                <c:ptCount val="1"/>
                <c:pt idx="0">
                  <c:v>ライムギ</c:v>
                </c:pt>
              </c:strCache>
            </c:strRef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草種計算用!$F$3:$F$260</c:f>
              <c:numCache>
                <c:formatCode>m"月"d"日"</c:formatCode>
                <c:ptCount val="258"/>
                <c:pt idx="0">
                  <c:v>42618</c:v>
                </c:pt>
                <c:pt idx="1">
                  <c:v>42619</c:v>
                </c:pt>
                <c:pt idx="2">
                  <c:v>42620</c:v>
                </c:pt>
                <c:pt idx="3">
                  <c:v>42621</c:v>
                </c:pt>
                <c:pt idx="4">
                  <c:v>42622</c:v>
                </c:pt>
                <c:pt idx="5">
                  <c:v>42623</c:v>
                </c:pt>
                <c:pt idx="6">
                  <c:v>42624</c:v>
                </c:pt>
                <c:pt idx="7">
                  <c:v>42625</c:v>
                </c:pt>
                <c:pt idx="8">
                  <c:v>42626</c:v>
                </c:pt>
                <c:pt idx="9">
                  <c:v>42627</c:v>
                </c:pt>
                <c:pt idx="10">
                  <c:v>42628</c:v>
                </c:pt>
                <c:pt idx="11">
                  <c:v>42629</c:v>
                </c:pt>
                <c:pt idx="12">
                  <c:v>42630</c:v>
                </c:pt>
                <c:pt idx="13">
                  <c:v>42631</c:v>
                </c:pt>
                <c:pt idx="14">
                  <c:v>42632</c:v>
                </c:pt>
                <c:pt idx="15">
                  <c:v>42633</c:v>
                </c:pt>
                <c:pt idx="16">
                  <c:v>42634</c:v>
                </c:pt>
                <c:pt idx="17">
                  <c:v>42635</c:v>
                </c:pt>
                <c:pt idx="18">
                  <c:v>42636</c:v>
                </c:pt>
                <c:pt idx="19">
                  <c:v>42637</c:v>
                </c:pt>
                <c:pt idx="20">
                  <c:v>42638</c:v>
                </c:pt>
                <c:pt idx="21">
                  <c:v>42639</c:v>
                </c:pt>
                <c:pt idx="22">
                  <c:v>42640</c:v>
                </c:pt>
                <c:pt idx="23">
                  <c:v>42641</c:v>
                </c:pt>
                <c:pt idx="24">
                  <c:v>42642</c:v>
                </c:pt>
                <c:pt idx="25">
                  <c:v>42643</c:v>
                </c:pt>
                <c:pt idx="26">
                  <c:v>42644</c:v>
                </c:pt>
                <c:pt idx="27">
                  <c:v>42645</c:v>
                </c:pt>
                <c:pt idx="28">
                  <c:v>42646</c:v>
                </c:pt>
                <c:pt idx="29">
                  <c:v>42647</c:v>
                </c:pt>
                <c:pt idx="30">
                  <c:v>42648</c:v>
                </c:pt>
                <c:pt idx="31">
                  <c:v>42649</c:v>
                </c:pt>
                <c:pt idx="32">
                  <c:v>42650</c:v>
                </c:pt>
                <c:pt idx="33">
                  <c:v>42651</c:v>
                </c:pt>
                <c:pt idx="34">
                  <c:v>42652</c:v>
                </c:pt>
                <c:pt idx="35">
                  <c:v>42653</c:v>
                </c:pt>
                <c:pt idx="36">
                  <c:v>42654</c:v>
                </c:pt>
                <c:pt idx="37">
                  <c:v>42655</c:v>
                </c:pt>
                <c:pt idx="38">
                  <c:v>42656</c:v>
                </c:pt>
                <c:pt idx="39">
                  <c:v>42657</c:v>
                </c:pt>
                <c:pt idx="40">
                  <c:v>42658</c:v>
                </c:pt>
                <c:pt idx="41">
                  <c:v>42659</c:v>
                </c:pt>
                <c:pt idx="42">
                  <c:v>42660</c:v>
                </c:pt>
                <c:pt idx="43">
                  <c:v>42661</c:v>
                </c:pt>
                <c:pt idx="44">
                  <c:v>42662</c:v>
                </c:pt>
                <c:pt idx="45">
                  <c:v>42663</c:v>
                </c:pt>
                <c:pt idx="46">
                  <c:v>42664</c:v>
                </c:pt>
                <c:pt idx="47">
                  <c:v>42665</c:v>
                </c:pt>
                <c:pt idx="48">
                  <c:v>42666</c:v>
                </c:pt>
                <c:pt idx="49">
                  <c:v>42667</c:v>
                </c:pt>
                <c:pt idx="50">
                  <c:v>42668</c:v>
                </c:pt>
                <c:pt idx="51">
                  <c:v>42669</c:v>
                </c:pt>
                <c:pt idx="52">
                  <c:v>42670</c:v>
                </c:pt>
                <c:pt idx="53">
                  <c:v>42671</c:v>
                </c:pt>
                <c:pt idx="54">
                  <c:v>42672</c:v>
                </c:pt>
                <c:pt idx="55">
                  <c:v>42673</c:v>
                </c:pt>
                <c:pt idx="56">
                  <c:v>42674</c:v>
                </c:pt>
                <c:pt idx="57">
                  <c:v>42675</c:v>
                </c:pt>
                <c:pt idx="58">
                  <c:v>42676</c:v>
                </c:pt>
                <c:pt idx="59">
                  <c:v>42677</c:v>
                </c:pt>
                <c:pt idx="60">
                  <c:v>42678</c:v>
                </c:pt>
                <c:pt idx="61">
                  <c:v>42679</c:v>
                </c:pt>
                <c:pt idx="62">
                  <c:v>42680</c:v>
                </c:pt>
                <c:pt idx="63">
                  <c:v>42681</c:v>
                </c:pt>
                <c:pt idx="64">
                  <c:v>42682</c:v>
                </c:pt>
                <c:pt idx="65">
                  <c:v>42683</c:v>
                </c:pt>
                <c:pt idx="66">
                  <c:v>42684</c:v>
                </c:pt>
                <c:pt idx="67">
                  <c:v>42685</c:v>
                </c:pt>
                <c:pt idx="68">
                  <c:v>42686</c:v>
                </c:pt>
                <c:pt idx="69">
                  <c:v>42687</c:v>
                </c:pt>
                <c:pt idx="70">
                  <c:v>42688</c:v>
                </c:pt>
                <c:pt idx="71">
                  <c:v>42689</c:v>
                </c:pt>
                <c:pt idx="72">
                  <c:v>42690</c:v>
                </c:pt>
                <c:pt idx="73">
                  <c:v>42691</c:v>
                </c:pt>
                <c:pt idx="74">
                  <c:v>42692</c:v>
                </c:pt>
                <c:pt idx="75">
                  <c:v>42693</c:v>
                </c:pt>
                <c:pt idx="76">
                  <c:v>42694</c:v>
                </c:pt>
                <c:pt idx="77">
                  <c:v>42695</c:v>
                </c:pt>
                <c:pt idx="78">
                  <c:v>42696</c:v>
                </c:pt>
                <c:pt idx="79">
                  <c:v>42697</c:v>
                </c:pt>
                <c:pt idx="80">
                  <c:v>42698</c:v>
                </c:pt>
                <c:pt idx="81">
                  <c:v>42699</c:v>
                </c:pt>
                <c:pt idx="82">
                  <c:v>42700</c:v>
                </c:pt>
                <c:pt idx="83">
                  <c:v>42701</c:v>
                </c:pt>
                <c:pt idx="84">
                  <c:v>42702</c:v>
                </c:pt>
                <c:pt idx="85">
                  <c:v>42703</c:v>
                </c:pt>
                <c:pt idx="86">
                  <c:v>42704</c:v>
                </c:pt>
                <c:pt idx="87">
                  <c:v>42705</c:v>
                </c:pt>
                <c:pt idx="88">
                  <c:v>42706</c:v>
                </c:pt>
                <c:pt idx="89">
                  <c:v>42707</c:v>
                </c:pt>
                <c:pt idx="90">
                  <c:v>42708</c:v>
                </c:pt>
                <c:pt idx="91">
                  <c:v>42709</c:v>
                </c:pt>
                <c:pt idx="92">
                  <c:v>42710</c:v>
                </c:pt>
                <c:pt idx="93">
                  <c:v>42711</c:v>
                </c:pt>
                <c:pt idx="94">
                  <c:v>42712</c:v>
                </c:pt>
                <c:pt idx="95">
                  <c:v>42713</c:v>
                </c:pt>
                <c:pt idx="96">
                  <c:v>42714</c:v>
                </c:pt>
                <c:pt idx="97">
                  <c:v>42715</c:v>
                </c:pt>
                <c:pt idx="98">
                  <c:v>42716</c:v>
                </c:pt>
                <c:pt idx="99">
                  <c:v>42717</c:v>
                </c:pt>
                <c:pt idx="100">
                  <c:v>42718</c:v>
                </c:pt>
                <c:pt idx="101">
                  <c:v>42719</c:v>
                </c:pt>
                <c:pt idx="102">
                  <c:v>42720</c:v>
                </c:pt>
                <c:pt idx="103">
                  <c:v>42721</c:v>
                </c:pt>
                <c:pt idx="104">
                  <c:v>42722</c:v>
                </c:pt>
                <c:pt idx="105">
                  <c:v>42723</c:v>
                </c:pt>
                <c:pt idx="106">
                  <c:v>42724</c:v>
                </c:pt>
                <c:pt idx="107">
                  <c:v>42725</c:v>
                </c:pt>
                <c:pt idx="108">
                  <c:v>42726</c:v>
                </c:pt>
                <c:pt idx="109">
                  <c:v>42727</c:v>
                </c:pt>
                <c:pt idx="110">
                  <c:v>42728</c:v>
                </c:pt>
                <c:pt idx="111">
                  <c:v>42729</c:v>
                </c:pt>
                <c:pt idx="112">
                  <c:v>42730</c:v>
                </c:pt>
                <c:pt idx="113">
                  <c:v>42731</c:v>
                </c:pt>
                <c:pt idx="114">
                  <c:v>42732</c:v>
                </c:pt>
                <c:pt idx="115">
                  <c:v>42733</c:v>
                </c:pt>
                <c:pt idx="116">
                  <c:v>42734</c:v>
                </c:pt>
                <c:pt idx="117">
                  <c:v>42735</c:v>
                </c:pt>
                <c:pt idx="118">
                  <c:v>42736</c:v>
                </c:pt>
                <c:pt idx="119">
                  <c:v>42737</c:v>
                </c:pt>
                <c:pt idx="120">
                  <c:v>42738</c:v>
                </c:pt>
                <c:pt idx="121">
                  <c:v>42739</c:v>
                </c:pt>
                <c:pt idx="122">
                  <c:v>42740</c:v>
                </c:pt>
                <c:pt idx="123">
                  <c:v>42741</c:v>
                </c:pt>
                <c:pt idx="124">
                  <c:v>42742</c:v>
                </c:pt>
                <c:pt idx="125">
                  <c:v>42743</c:v>
                </c:pt>
                <c:pt idx="126">
                  <c:v>42744</c:v>
                </c:pt>
                <c:pt idx="127">
                  <c:v>42745</c:v>
                </c:pt>
                <c:pt idx="128">
                  <c:v>42746</c:v>
                </c:pt>
                <c:pt idx="129">
                  <c:v>42747</c:v>
                </c:pt>
                <c:pt idx="130">
                  <c:v>42748</c:v>
                </c:pt>
                <c:pt idx="131">
                  <c:v>42749</c:v>
                </c:pt>
                <c:pt idx="132">
                  <c:v>42750</c:v>
                </c:pt>
                <c:pt idx="133">
                  <c:v>42751</c:v>
                </c:pt>
                <c:pt idx="134">
                  <c:v>42752</c:v>
                </c:pt>
                <c:pt idx="135">
                  <c:v>42753</c:v>
                </c:pt>
                <c:pt idx="136">
                  <c:v>42754</c:v>
                </c:pt>
                <c:pt idx="137">
                  <c:v>42755</c:v>
                </c:pt>
                <c:pt idx="138">
                  <c:v>42756</c:v>
                </c:pt>
                <c:pt idx="139">
                  <c:v>42757</c:v>
                </c:pt>
                <c:pt idx="140">
                  <c:v>42758</c:v>
                </c:pt>
                <c:pt idx="141">
                  <c:v>42759</c:v>
                </c:pt>
                <c:pt idx="142">
                  <c:v>42760</c:v>
                </c:pt>
                <c:pt idx="143">
                  <c:v>42761</c:v>
                </c:pt>
                <c:pt idx="144">
                  <c:v>42762</c:v>
                </c:pt>
                <c:pt idx="145">
                  <c:v>42763</c:v>
                </c:pt>
                <c:pt idx="146">
                  <c:v>42764</c:v>
                </c:pt>
                <c:pt idx="147">
                  <c:v>42765</c:v>
                </c:pt>
                <c:pt idx="148">
                  <c:v>42766</c:v>
                </c:pt>
                <c:pt idx="149">
                  <c:v>42767</c:v>
                </c:pt>
                <c:pt idx="150">
                  <c:v>42768</c:v>
                </c:pt>
                <c:pt idx="151">
                  <c:v>42769</c:v>
                </c:pt>
                <c:pt idx="152">
                  <c:v>42770</c:v>
                </c:pt>
                <c:pt idx="153">
                  <c:v>42771</c:v>
                </c:pt>
                <c:pt idx="154">
                  <c:v>42772</c:v>
                </c:pt>
                <c:pt idx="155">
                  <c:v>42773</c:v>
                </c:pt>
                <c:pt idx="156">
                  <c:v>42774</c:v>
                </c:pt>
                <c:pt idx="157">
                  <c:v>42775</c:v>
                </c:pt>
                <c:pt idx="158">
                  <c:v>42776</c:v>
                </c:pt>
                <c:pt idx="159">
                  <c:v>42777</c:v>
                </c:pt>
                <c:pt idx="160">
                  <c:v>42778</c:v>
                </c:pt>
                <c:pt idx="161">
                  <c:v>42779</c:v>
                </c:pt>
                <c:pt idx="162">
                  <c:v>42780</c:v>
                </c:pt>
                <c:pt idx="163">
                  <c:v>42781</c:v>
                </c:pt>
                <c:pt idx="164">
                  <c:v>42782</c:v>
                </c:pt>
                <c:pt idx="165">
                  <c:v>42783</c:v>
                </c:pt>
                <c:pt idx="166">
                  <c:v>42784</c:v>
                </c:pt>
                <c:pt idx="167">
                  <c:v>42785</c:v>
                </c:pt>
                <c:pt idx="168">
                  <c:v>42786</c:v>
                </c:pt>
                <c:pt idx="169">
                  <c:v>42787</c:v>
                </c:pt>
                <c:pt idx="170">
                  <c:v>42788</c:v>
                </c:pt>
                <c:pt idx="171">
                  <c:v>42789</c:v>
                </c:pt>
                <c:pt idx="172">
                  <c:v>42790</c:v>
                </c:pt>
                <c:pt idx="173">
                  <c:v>42791</c:v>
                </c:pt>
                <c:pt idx="174">
                  <c:v>42792</c:v>
                </c:pt>
                <c:pt idx="175">
                  <c:v>42793</c:v>
                </c:pt>
                <c:pt idx="176">
                  <c:v>42794</c:v>
                </c:pt>
                <c:pt idx="177">
                  <c:v>42795</c:v>
                </c:pt>
                <c:pt idx="178">
                  <c:v>42796</c:v>
                </c:pt>
                <c:pt idx="179">
                  <c:v>42797</c:v>
                </c:pt>
                <c:pt idx="180">
                  <c:v>42798</c:v>
                </c:pt>
                <c:pt idx="181">
                  <c:v>42799</c:v>
                </c:pt>
                <c:pt idx="182">
                  <c:v>42800</c:v>
                </c:pt>
                <c:pt idx="183">
                  <c:v>42801</c:v>
                </c:pt>
                <c:pt idx="184">
                  <c:v>42802</c:v>
                </c:pt>
                <c:pt idx="185">
                  <c:v>42803</c:v>
                </c:pt>
                <c:pt idx="186">
                  <c:v>42804</c:v>
                </c:pt>
                <c:pt idx="187">
                  <c:v>42805</c:v>
                </c:pt>
                <c:pt idx="188">
                  <c:v>42806</c:v>
                </c:pt>
                <c:pt idx="189">
                  <c:v>42807</c:v>
                </c:pt>
                <c:pt idx="190">
                  <c:v>42808</c:v>
                </c:pt>
                <c:pt idx="191">
                  <c:v>42809</c:v>
                </c:pt>
                <c:pt idx="192">
                  <c:v>42810</c:v>
                </c:pt>
                <c:pt idx="193">
                  <c:v>42811</c:v>
                </c:pt>
                <c:pt idx="194">
                  <c:v>42812</c:v>
                </c:pt>
                <c:pt idx="195">
                  <c:v>42813</c:v>
                </c:pt>
                <c:pt idx="196">
                  <c:v>42814</c:v>
                </c:pt>
                <c:pt idx="197">
                  <c:v>42815</c:v>
                </c:pt>
                <c:pt idx="198">
                  <c:v>42816</c:v>
                </c:pt>
                <c:pt idx="199">
                  <c:v>42817</c:v>
                </c:pt>
                <c:pt idx="200">
                  <c:v>42818</c:v>
                </c:pt>
                <c:pt idx="201">
                  <c:v>42819</c:v>
                </c:pt>
                <c:pt idx="202">
                  <c:v>42820</c:v>
                </c:pt>
                <c:pt idx="203">
                  <c:v>42821</c:v>
                </c:pt>
                <c:pt idx="204">
                  <c:v>42822</c:v>
                </c:pt>
                <c:pt idx="205">
                  <c:v>42823</c:v>
                </c:pt>
                <c:pt idx="206">
                  <c:v>42824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</c:numCache>
            </c:numRef>
          </c:xVal>
          <c:yVal>
            <c:numRef>
              <c:f>草種計算用!$I$3:$I$260</c:f>
              <c:numCache>
                <c:formatCode>0.0</c:formatCode>
                <c:ptCount val="258"/>
                <c:pt idx="0">
                  <c:v>0.10705019944444963</c:v>
                </c:pt>
                <c:pt idx="1">
                  <c:v>0.14146486820790896</c:v>
                </c:pt>
                <c:pt idx="2">
                  <c:v>0.18530601021156137</c:v>
                </c:pt>
                <c:pt idx="3">
                  <c:v>0.24067487229071513</c:v>
                </c:pt>
                <c:pt idx="4">
                  <c:v>0.31001954878588511</c:v>
                </c:pt>
                <c:pt idx="5">
                  <c:v>0.39616632568462429</c:v>
                </c:pt>
                <c:pt idx="6">
                  <c:v>0.50234915726144513</c:v>
                </c:pt>
                <c:pt idx="7">
                  <c:v>0.63223637801169441</c:v>
                </c:pt>
                <c:pt idx="8">
                  <c:v>0.78995374023805986</c:v>
                </c:pt>
                <c:pt idx="9">
                  <c:v>0.98010288421125691</c:v>
                </c:pt>
                <c:pt idx="10">
                  <c:v>1.2077743942106012</c:v>
                </c:pt>
                <c:pt idx="11">
                  <c:v>1.4785546694964089</c:v>
                </c:pt>
                <c:pt idx="12">
                  <c:v>1.798525942650963</c:v>
                </c:pt>
                <c:pt idx="13">
                  <c:v>2.1742589058456585</c:v>
                </c:pt>
                <c:pt idx="14">
                  <c:v>2.612797554513532</c:v>
                </c:pt>
                <c:pt idx="15">
                  <c:v>3.1216360228570434</c:v>
                </c:pt>
                <c:pt idx="16">
                  <c:v>3.7086873612250111</c:v>
                </c:pt>
                <c:pt idx="17">
                  <c:v>4.3822443859243458</c:v>
                </c:pt>
                <c:pt idx="18">
                  <c:v>5.1509329116742233</c:v>
                </c:pt>
                <c:pt idx="19">
                  <c:v>6.0236578500048372</c:v>
                </c:pt>
                <c:pt idx="20">
                  <c:v>7.0095428181800701</c:v>
                </c:pt>
                <c:pt idx="21">
                  <c:v>8.1178640479982533</c:v>
                </c:pt>
                <c:pt idx="22">
                  <c:v>9.3579795081553669</c:v>
                </c:pt>
                <c:pt idx="23">
                  <c:v>10.739254254653709</c:v>
                </c:pt>
                <c:pt idx="24">
                  <c:v>12.270983098843697</c:v>
                </c:pt>
                <c:pt idx="25">
                  <c:v>13.962311730878483</c:v>
                </c:pt>
                <c:pt idx="26">
                  <c:v>15.822157457351482</c:v>
                </c:pt>
                <c:pt idx="27">
                  <c:v>17.859130706256732</c:v>
                </c:pt>
                <c:pt idx="28">
                  <c:v>20.081458421526193</c:v>
                </c:pt>
                <c:pt idx="29">
                  <c:v>22.496910415301151</c:v>
                </c:pt>
                <c:pt idx="30">
                  <c:v>25.1127296713784</c:v>
                </c:pt>
                <c:pt idx="31">
                  <c:v>27.935567500947087</c:v>
                </c:pt>
                <c:pt idx="32">
                  <c:v>30.971424345088792</c:v>
                </c:pt>
                <c:pt idx="33">
                  <c:v>34.225596900993978</c:v>
                </c:pt>
                <c:pt idx="34">
                  <c:v>37.702632123914242</c:v>
                </c:pt>
                <c:pt idx="35">
                  <c:v>41.406288527906995</c:v>
                </c:pt>
                <c:pt idx="36">
                  <c:v>45.339505078632939</c:v>
                </c:pt>
                <c:pt idx="37">
                  <c:v>49.504377843784219</c:v>
                </c:pt>
                <c:pt idx="38">
                  <c:v>53.902144443770773</c:v>
                </c:pt>
                <c:pt idx="39">
                  <c:v>58.533176229343674</c:v>
                </c:pt>
                <c:pt idx="40">
                  <c:v>63.396978005757326</c:v>
                </c:pt>
                <c:pt idx="41">
                  <c:v>68.492195026355006</c:v>
                </c:pt>
                <c:pt idx="42">
                  <c:v>73.816626893185699</c:v>
                </c:pt>
                <c:pt idx="43">
                  <c:v>79.367247929141897</c:v>
                </c:pt>
                <c:pt idx="44">
                  <c:v>85.140233525501131</c:v>
                </c:pt>
                <c:pt idx="45">
                  <c:v>91.130991920704517</c:v>
                </c:pt>
                <c:pt idx="46">
                  <c:v>97.334200830458855</c:v>
                </c:pt>
                <c:pt idx="47">
                  <c:v>103.74384832533029</c:v>
                </c:pt>
                <c:pt idx="48">
                  <c:v>110.35327733921046</c:v>
                </c:pt>
                <c:pt idx="49">
                  <c:v>117.15523318953794</c:v>
                </c:pt>
                <c:pt idx="50">
                  <c:v>124.14191349698413</c:v>
                </c:pt>
                <c:pt idx="51">
                  <c:v>131.30501990741621</c:v>
                </c:pt>
                <c:pt idx="52">
                  <c:v>138.63581104123787</c:v>
                </c:pt>
                <c:pt idx="53">
                  <c:v>146.12515612357456</c:v>
                </c:pt>
                <c:pt idx="54">
                  <c:v>153.7635887821184</c:v>
                </c:pt>
                <c:pt idx="55">
                  <c:v>161.54136053671633</c:v>
                </c:pt>
                <c:pt idx="56">
                  <c:v>169.44849354496293</c:v>
                </c:pt>
                <c:pt idx="57">
                  <c:v>177.47483221021108</c:v>
                </c:pt>
                <c:pt idx="58">
                  <c:v>185.61009330166732</c:v>
                </c:pt>
                <c:pt idx="59">
                  <c:v>193.84391427982732</c:v>
                </c:pt>
                <c:pt idx="60">
                  <c:v>202.16589956373198</c:v>
                </c:pt>
                <c:pt idx="61">
                  <c:v>210.56566451879945</c:v>
                </c:pt>
                <c:pt idx="62">
                  <c:v>219.03287698479761</c:v>
                </c:pt>
                <c:pt idx="63">
                  <c:v>227.55729620245961</c:v>
                </c:pt>
                <c:pt idx="64">
                  <c:v>236.12880903396083</c:v>
                </c:pt>
                <c:pt idx="65">
                  <c:v>244.73746340673279</c:v>
                </c:pt>
                <c:pt idx="66">
                  <c:v>253.37349894168631</c:v>
                </c:pt>
                <c:pt idx="67">
                  <c:v>262.02737475574753</c:v>
                </c:pt>
                <c:pt idx="68">
                  <c:v>270.6897944546086</c:v>
                </c:pt>
                <c:pt idx="69">
                  <c:v>279.35172835475402</c:v>
                </c:pt>
                <c:pt idx="70">
                  <c:v>288.00443299417714</c:v>
                </c:pt>
                <c:pt idx="71">
                  <c:v>296.63946800882309</c:v>
                </c:pt>
                <c:pt idx="72">
                  <c:v>305.24871046678595</c:v>
                </c:pt>
                <c:pt idx="73">
                  <c:v>313.82436676477391</c:v>
                </c:pt>
                <c:pt idx="74">
                  <c:v>322.35898220148846</c:v>
                </c:pt>
                <c:pt idx="75">
                  <c:v>330.84544835049752</c:v>
                </c:pt>
                <c:pt idx="76">
                  <c:v>339.2770083610846</c:v>
                </c:pt>
                <c:pt idx="77">
                  <c:v>347.64726031960868</c:v>
                </c:pt>
                <c:pt idx="78">
                  <c:v>355.95015880628233</c:v>
                </c:pt>
                <c:pt idx="79">
                  <c:v>364.1800147831413</c:v>
                </c:pt>
                <c:pt idx="80">
                  <c:v>372.33149394851949</c:v>
                </c:pt>
                <c:pt idx="81">
                  <c:v>380.39961369170874</c:v>
                </c:pt>
                <c:pt idx="82">
                  <c:v>388.37973877884701</c:v>
                </c:pt>
                <c:pt idx="83">
                  <c:v>396.26757589757898</c:v>
                </c:pt>
                <c:pt idx="84">
                  <c:v>404.05916718381502</c:v>
                </c:pt>
                <c:pt idx="85">
                  <c:v>411.75088284911175</c:v>
                </c:pt>
                <c:pt idx="86">
                  <c:v>419.3394130219213</c:v>
                </c:pt>
                <c:pt idx="87">
                  <c:v>426.82175891032148</c:v>
                </c:pt>
                <c:pt idx="88">
                  <c:v>434.19522338794934</c:v>
                </c:pt>
                <c:pt idx="89">
                  <c:v>441.45740109878898</c:v>
                </c:pt>
                <c:pt idx="90">
                  <c:v>448.60616817031058</c:v>
                </c:pt>
                <c:pt idx="91">
                  <c:v>455.63967161827105</c:v>
                </c:pt>
                <c:pt idx="92">
                  <c:v>462.55631852034179</c:v>
                </c:pt>
                <c:pt idx="93">
                  <c:v>469.3547650296714</c:v>
                </c:pt>
                <c:pt idx="94">
                  <c:v>476.03390529356227</c:v>
                </c:pt>
                <c:pt idx="95">
                  <c:v>482.5928603366861</c:v>
                </c:pt>
                <c:pt idx="96">
                  <c:v>489.03096696270109</c:v>
                </c:pt>
                <c:pt idx="97">
                  <c:v>495.347766722801</c:v>
                </c:pt>
                <c:pt idx="98">
                  <c:v>501.54299499462684</c:v>
                </c:pt>
                <c:pt idx="99">
                  <c:v>507.61657021013855</c:v>
                </c:pt>
                <c:pt idx="100">
                  <c:v>513.56858326646181</c:v>
                </c:pt>
                <c:pt idx="101">
                  <c:v>519.39928714942312</c:v>
                </c:pt>
                <c:pt idx="102">
                  <c:v>525.10908679545037</c:v>
                </c:pt>
                <c:pt idx="103">
                  <c:v>530.69852921375457</c:v>
                </c:pt>
                <c:pt idx="104">
                  <c:v>536.16829388721055</c:v>
                </c:pt>
                <c:pt idx="105">
                  <c:v>541.51918346712569</c:v>
                </c:pt>
                <c:pt idx="106">
                  <c:v>546.75211477410755</c:v>
                </c:pt>
                <c:pt idx="107">
                  <c:v>551.86811011451175</c:v>
                </c:pt>
                <c:pt idx="108">
                  <c:v>556.86828891946323</c:v>
                </c:pt>
                <c:pt idx="109">
                  <c:v>561.75385971117953</c:v>
                </c:pt>
                <c:pt idx="110">
                  <c:v>566.52611239928183</c:v>
                </c:pt>
                <c:pt idx="111">
                  <c:v>571.18641090793528</c:v>
                </c:pt>
                <c:pt idx="112">
                  <c:v>575.73618613302028</c:v>
                </c:pt>
                <c:pt idx="113">
                  <c:v>580.17692922707045</c:v>
                </c:pt>
                <c:pt idx="114">
                  <c:v>584.51018520842013</c:v>
                </c:pt>
                <c:pt idx="115">
                  <c:v>588.73754688987401</c:v>
                </c:pt>
                <c:pt idx="116">
                  <c:v>592.86064912122629</c:v>
                </c:pt>
                <c:pt idx="117">
                  <c:v>596.88116333910818</c:v>
                </c:pt>
                <c:pt idx="118">
                  <c:v>600.80079241692147</c:v>
                </c:pt>
                <c:pt idx="119">
                  <c:v>604.62126580701363</c:v>
                </c:pt>
                <c:pt idx="120">
                  <c:v>608.34433496674808</c:v>
                </c:pt>
                <c:pt idx="121">
                  <c:v>611.97176905972208</c:v>
                </c:pt>
                <c:pt idx="122">
                  <c:v>615.5053509230728</c:v>
                </c:pt>
                <c:pt idx="123">
                  <c:v>618.9468732915775</c:v>
                </c:pt>
                <c:pt idx="124">
                  <c:v>622.2981352690897</c:v>
                </c:pt>
                <c:pt idx="125">
                  <c:v>625.56093903775889</c:v>
                </c:pt>
                <c:pt idx="126">
                  <c:v>628.73708679543699</c:v>
                </c:pt>
                <c:pt idx="127">
                  <c:v>631.82837791169061</c:v>
                </c:pt>
                <c:pt idx="128">
                  <c:v>634.83660629288647</c:v>
                </c:pt>
                <c:pt idx="129">
                  <c:v>637.76355794692256</c:v>
                </c:pt>
                <c:pt idx="130">
                  <c:v>640.61100873829571</c:v>
                </c:pt>
                <c:pt idx="131">
                  <c:v>643.38072232436537</c:v>
                </c:pt>
                <c:pt idx="132">
                  <c:v>646.07444826385324</c:v>
                </c:pt>
                <c:pt idx="133">
                  <c:v>648.69392028882282</c:v>
                </c:pt>
                <c:pt idx="134">
                  <c:v>651.24085473161381</c:v>
                </c:pt>
                <c:pt idx="135">
                  <c:v>653.71694909843507</c:v>
                </c:pt>
                <c:pt idx="136">
                  <c:v>656.12388078158062</c:v>
                </c:pt>
                <c:pt idx="137">
                  <c:v>658.46330590248294</c:v>
                </c:pt>
                <c:pt idx="138">
                  <c:v>660.73685827809243</c:v>
                </c:pt>
                <c:pt idx="139">
                  <c:v>662.94614850333414</c:v>
                </c:pt>
                <c:pt idx="140">
                  <c:v>665.09276314267379</c:v>
                </c:pt>
                <c:pt idx="141">
                  <c:v>667.17826402409378</c:v>
                </c:pt>
                <c:pt idx="142">
                  <c:v>669.20418762905604</c:v>
                </c:pt>
                <c:pt idx="143">
                  <c:v>671.17204457230059</c:v>
                </c:pt>
                <c:pt idx="144">
                  <c:v>673.083319165597</c:v>
                </c:pt>
                <c:pt idx="145">
                  <c:v>674.93946905983148</c:v>
                </c:pt>
                <c:pt idx="146">
                  <c:v>676.7419249600722</c:v>
                </c:pt>
                <c:pt idx="147">
                  <c:v>678.49209040851213</c:v>
                </c:pt>
                <c:pt idx="148">
                  <c:v>680.19134163043623</c:v>
                </c:pt>
                <c:pt idx="149">
                  <c:v>681.8410274386016</c:v>
                </c:pt>
                <c:pt idx="150">
                  <c:v>683.44246919165926</c:v>
                </c:pt>
                <c:pt idx="151">
                  <c:v>684.99696080246781</c:v>
                </c:pt>
                <c:pt idx="152">
                  <c:v>686.50576879237792</c:v>
                </c:pt>
                <c:pt idx="153">
                  <c:v>687.97013238777231</c:v>
                </c:pt>
                <c:pt idx="154">
                  <c:v>689.39126365536117</c:v>
                </c:pt>
                <c:pt idx="155">
                  <c:v>690.77034767291912</c:v>
                </c:pt>
                <c:pt idx="156">
                  <c:v>692.10854273235225</c:v>
                </c:pt>
                <c:pt idx="157">
                  <c:v>693.40698057215707</c:v>
                </c:pt>
                <c:pt idx="158">
                  <c:v>694.6667666365131</c:v>
                </c:pt>
                <c:pt idx="159">
                  <c:v>695.88898035841657</c:v>
                </c:pt>
                <c:pt idx="160">
                  <c:v>697.07467546442251</c:v>
                </c:pt>
                <c:pt idx="161">
                  <c:v>698.22488029871477</c:v>
                </c:pt>
                <c:pt idx="162">
                  <c:v>699.3405981643707</c:v>
                </c:pt>
                <c:pt idx="163">
                  <c:v>700.42280767982209</c:v>
                </c:pt>
                <c:pt idx="164">
                  <c:v>701.47246314865083</c:v>
                </c:pt>
                <c:pt idx="165">
                  <c:v>702.49049494097619</c:v>
                </c:pt>
                <c:pt idx="166">
                  <c:v>703.47780988481679</c:v>
                </c:pt>
                <c:pt idx="167">
                  <c:v>704.43529166591532</c:v>
                </c:pt>
                <c:pt idx="168">
                  <c:v>705.36380123462754</c:v>
                </c:pt>
                <c:pt idx="169">
                  <c:v>706.2641772185724</c:v>
                </c:pt>
                <c:pt idx="170">
                  <c:v>707.13723633983909</c:v>
                </c:pt>
                <c:pt idx="171">
                  <c:v>707.98377383563513</c:v>
                </c:pt>
                <c:pt idx="172">
                  <c:v>708.80456388134542</c:v>
                </c:pt>
                <c:pt idx="173">
                  <c:v>709.60036001505114</c:v>
                </c:pt>
                <c:pt idx="174">
                  <c:v>710.37189556263536</c:v>
                </c:pt>
                <c:pt idx="175">
                  <c:v>711.11988406266926</c:v>
                </c:pt>
                <c:pt idx="176">
                  <c:v>711.84501969034386</c:v>
                </c:pt>
                <c:pt idx="177">
                  <c:v>712.54797767977243</c:v>
                </c:pt>
                <c:pt idx="178">
                  <c:v>713.22941474404763</c:v>
                </c:pt>
                <c:pt idx="179">
                  <c:v>713.88996949249452</c:v>
                </c:pt>
                <c:pt idx="180">
                  <c:v>714.53026284461009</c:v>
                </c:pt>
                <c:pt idx="181">
                  <c:v>715.15089844022953</c:v>
                </c:pt>
                <c:pt idx="182">
                  <c:v>715.75246304550569</c:v>
                </c:pt>
                <c:pt idx="183">
                  <c:v>716.33552695432809</c:v>
                </c:pt>
                <c:pt idx="184">
                  <c:v>716.90064438485069</c:v>
                </c:pt>
                <c:pt idx="185">
                  <c:v>717.44835387083037</c:v>
                </c:pt>
                <c:pt idx="186">
                  <c:v>717.97917864751719</c:v>
                </c:pt>
                <c:pt idx="187">
                  <c:v>718.49362703186478</c:v>
                </c:pt>
                <c:pt idx="188">
                  <c:v>718.99219279686326</c:v>
                </c:pt>
                <c:pt idx="189">
                  <c:v>719.47535553982129</c:v>
                </c:pt>
                <c:pt idx="190">
                  <c:v>719.94358104445041</c:v>
                </c:pt>
                <c:pt idx="191">
                  <c:v>720.39732163663109</c:v>
                </c:pt>
                <c:pt idx="192">
                  <c:v>720.83701653375749</c:v>
                </c:pt>
                <c:pt idx="193">
                  <c:v>721.26309218758161</c:v>
                </c:pt>
                <c:pt idx="194">
                  <c:v>721.67596262049494</c:v>
                </c:pt>
                <c:pt idx="195">
                  <c:v>722.07602975520331</c:v>
                </c:pt>
                <c:pt idx="196">
                  <c:v>722.46368373776579</c:v>
                </c:pt>
                <c:pt idx="197">
                  <c:v>722.83930325398421</c:v>
                </c:pt>
                <c:pt idx="198">
                  <c:v>723.2032558391428</c:v>
                </c:pt>
                <c:pt idx="199">
                  <c:v>723.55589818110866</c:v>
                </c:pt>
                <c:pt idx="200">
                  <c:v>723.89757641681581</c:v>
                </c:pt>
                <c:pt idx="201">
                  <c:v>724.22862642216808</c:v>
                </c:pt>
                <c:pt idx="202">
                  <c:v>724.54937409539934</c:v>
                </c:pt>
                <c:pt idx="203">
                  <c:v>724.86013563394351</c:v>
                </c:pt>
                <c:pt idx="204">
                  <c:v>725.1612178048731</c:v>
                </c:pt>
                <c:pt idx="205">
                  <c:v>725.45291820896978</c:v>
                </c:pt>
                <c:pt idx="206">
                  <c:v>725.73552553849743</c:v>
                </c:pt>
                <c:pt idx="207">
                  <c:v>726.00931982875591</c:v>
                </c:pt>
                <c:pt idx="208">
                  <c:v>726.27457270349578</c:v>
                </c:pt>
                <c:pt idx="209">
                  <c:v>726.53154761427811</c:v>
                </c:pt>
                <c:pt idx="210">
                  <c:v>726.78050007387037</c:v>
                </c:pt>
                <c:pt idx="211">
                  <c:v>727.02167788377039</c:v>
                </c:pt>
                <c:pt idx="212">
                  <c:v>727.25532135595267</c:v>
                </c:pt>
                <c:pt idx="213">
                  <c:v>727.48166352893486</c:v>
                </c:pt>
                <c:pt idx="214">
                  <c:v>727.70093037826462</c:v>
                </c:pt>
                <c:pt idx="215">
                  <c:v>727.91334102152723</c:v>
                </c:pt>
                <c:pt idx="216">
                  <c:v>728.11910791797686</c:v>
                </c:pt>
                <c:pt idx="217">
                  <c:v>728.31843706289385</c:v>
                </c:pt>
                <c:pt idx="218">
                  <c:v>728.51152817677394</c:v>
                </c:pt>
                <c:pt idx="219">
                  <c:v>728.69857488945172</c:v>
                </c:pt>
                <c:pt idx="220">
                  <c:v>728.87976491926588</c:v>
                </c:pt>
                <c:pt idx="221">
                  <c:v>729.05528024736736</c:v>
                </c:pt>
                <c:pt idx="222">
                  <c:v>729.22529728727932</c:v>
                </c:pt>
                <c:pt idx="223">
                  <c:v>729.3899870498085</c:v>
                </c:pt>
                <c:pt idx="224">
                  <c:v>729.54951530341657</c:v>
                </c:pt>
                <c:pt idx="225">
                  <c:v>729.70404273014958</c:v>
                </c:pt>
                <c:pt idx="226">
                  <c:v>729.85372507723173</c:v>
                </c:pt>
                <c:pt idx="227">
                  <c:v>729.99871330442215</c:v>
                </c:pt>
                <c:pt idx="228">
                  <c:v>730.13915372723659</c:v>
                </c:pt>
                <c:pt idx="229">
                  <c:v>730.27518815613087</c:v>
                </c:pt>
                <c:pt idx="230">
                  <c:v>730.4069540317472</c:v>
                </c:pt>
                <c:pt idx="231">
                  <c:v>730.5345845563171</c:v>
                </c:pt>
                <c:pt idx="232">
                  <c:v>730.65820882131698</c:v>
                </c:pt>
                <c:pt idx="233">
                  <c:v>730.77795193147108</c:v>
                </c:pt>
                <c:pt idx="234">
                  <c:v>730.89393512519268</c:v>
                </c:pt>
                <c:pt idx="235">
                  <c:v>731.0062758915559</c:v>
                </c:pt>
                <c:pt idx="236">
                  <c:v>731.1150880838851</c:v>
                </c:pt>
                <c:pt idx="237">
                  <c:v>731.22048203005215</c:v>
                </c:pt>
                <c:pt idx="238">
                  <c:v>731.32256463956651</c:v>
                </c:pt>
                <c:pt idx="239">
                  <c:v>731.42143950754041</c:v>
                </c:pt>
                <c:pt idx="240">
                  <c:v>731.51720701561715</c:v>
                </c:pt>
                <c:pt idx="241">
                  <c:v>731.6099644299378</c:v>
                </c:pt>
                <c:pt idx="242">
                  <c:v>731.69980599622932</c:v>
                </c:pt>
                <c:pt idx="243">
                  <c:v>731.786823032092</c:v>
                </c:pt>
                <c:pt idx="244">
                  <c:v>731.87110401655946</c:v>
                </c:pt>
                <c:pt idx="245">
                  <c:v>731.95273467700997</c:v>
                </c:pt>
                <c:pt idx="246">
                  <c:v>732.03179807349773</c:v>
                </c:pt>
                <c:pt idx="247">
                  <c:v>732.10837468057855</c:v>
                </c:pt>
                <c:pt idx="248">
                  <c:v>732.1825424666979</c:v>
                </c:pt>
                <c:pt idx="249">
                  <c:v>732.25437697120958</c:v>
                </c:pt>
                <c:pt idx="250">
                  <c:v>732.3239513790918</c:v>
                </c:pt>
                <c:pt idx="251">
                  <c:v>732.39133659342474</c:v>
                </c:pt>
                <c:pt idx="252">
                  <c:v>732.45660130569411</c:v>
                </c:pt>
                <c:pt idx="253">
                  <c:v>732.51981206398068</c:v>
                </c:pt>
                <c:pt idx="254">
                  <c:v>732.58103333909708</c:v>
                </c:pt>
                <c:pt idx="255">
                  <c:v>732.64032758873145</c:v>
                </c:pt>
                <c:pt idx="256">
                  <c:v>732.69775531965252</c:v>
                </c:pt>
                <c:pt idx="257">
                  <c:v>732.75337514803414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59E-42C0-884C-F5C28E845275}"/>
            </c:ext>
          </c:extLst>
        </c:ser>
        <c:ser>
          <c:idx val="3"/>
          <c:order val="2"/>
          <c:tx>
            <c:strRef>
              <c:f>草種計算用!$J$2</c:f>
              <c:strCache>
                <c:ptCount val="1"/>
                <c:pt idx="0">
                  <c:v>ｲﾀﾘｱﾝﾗｲｸﾞﾗｽ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草種計算用!$F$3:$F$260</c:f>
              <c:numCache>
                <c:formatCode>m"月"d"日"</c:formatCode>
                <c:ptCount val="258"/>
                <c:pt idx="0">
                  <c:v>42618</c:v>
                </c:pt>
                <c:pt idx="1">
                  <c:v>42619</c:v>
                </c:pt>
                <c:pt idx="2">
                  <c:v>42620</c:v>
                </c:pt>
                <c:pt idx="3">
                  <c:v>42621</c:v>
                </c:pt>
                <c:pt idx="4">
                  <c:v>42622</c:v>
                </c:pt>
                <c:pt idx="5">
                  <c:v>42623</c:v>
                </c:pt>
                <c:pt idx="6">
                  <c:v>42624</c:v>
                </c:pt>
                <c:pt idx="7">
                  <c:v>42625</c:v>
                </c:pt>
                <c:pt idx="8">
                  <c:v>42626</c:v>
                </c:pt>
                <c:pt idx="9">
                  <c:v>42627</c:v>
                </c:pt>
                <c:pt idx="10">
                  <c:v>42628</c:v>
                </c:pt>
                <c:pt idx="11">
                  <c:v>42629</c:v>
                </c:pt>
                <c:pt idx="12">
                  <c:v>42630</c:v>
                </c:pt>
                <c:pt idx="13">
                  <c:v>42631</c:v>
                </c:pt>
                <c:pt idx="14">
                  <c:v>42632</c:v>
                </c:pt>
                <c:pt idx="15">
                  <c:v>42633</c:v>
                </c:pt>
                <c:pt idx="16">
                  <c:v>42634</c:v>
                </c:pt>
                <c:pt idx="17">
                  <c:v>42635</c:v>
                </c:pt>
                <c:pt idx="18">
                  <c:v>42636</c:v>
                </c:pt>
                <c:pt idx="19">
                  <c:v>42637</c:v>
                </c:pt>
                <c:pt idx="20">
                  <c:v>42638</c:v>
                </c:pt>
                <c:pt idx="21">
                  <c:v>42639</c:v>
                </c:pt>
                <c:pt idx="22">
                  <c:v>42640</c:v>
                </c:pt>
                <c:pt idx="23">
                  <c:v>42641</c:v>
                </c:pt>
                <c:pt idx="24">
                  <c:v>42642</c:v>
                </c:pt>
                <c:pt idx="25">
                  <c:v>42643</c:v>
                </c:pt>
                <c:pt idx="26">
                  <c:v>42644</c:v>
                </c:pt>
                <c:pt idx="27">
                  <c:v>42645</c:v>
                </c:pt>
                <c:pt idx="28">
                  <c:v>42646</c:v>
                </c:pt>
                <c:pt idx="29">
                  <c:v>42647</c:v>
                </c:pt>
                <c:pt idx="30">
                  <c:v>42648</c:v>
                </c:pt>
                <c:pt idx="31">
                  <c:v>42649</c:v>
                </c:pt>
                <c:pt idx="32">
                  <c:v>42650</c:v>
                </c:pt>
                <c:pt idx="33">
                  <c:v>42651</c:v>
                </c:pt>
                <c:pt idx="34">
                  <c:v>42652</c:v>
                </c:pt>
                <c:pt idx="35">
                  <c:v>42653</c:v>
                </c:pt>
                <c:pt idx="36">
                  <c:v>42654</c:v>
                </c:pt>
                <c:pt idx="37">
                  <c:v>42655</c:v>
                </c:pt>
                <c:pt idx="38">
                  <c:v>42656</c:v>
                </c:pt>
                <c:pt idx="39">
                  <c:v>42657</c:v>
                </c:pt>
                <c:pt idx="40">
                  <c:v>42658</c:v>
                </c:pt>
                <c:pt idx="41">
                  <c:v>42659</c:v>
                </c:pt>
                <c:pt idx="42">
                  <c:v>42660</c:v>
                </c:pt>
                <c:pt idx="43">
                  <c:v>42661</c:v>
                </c:pt>
                <c:pt idx="44">
                  <c:v>42662</c:v>
                </c:pt>
                <c:pt idx="45">
                  <c:v>42663</c:v>
                </c:pt>
                <c:pt idx="46">
                  <c:v>42664</c:v>
                </c:pt>
                <c:pt idx="47">
                  <c:v>42665</c:v>
                </c:pt>
                <c:pt idx="48">
                  <c:v>42666</c:v>
                </c:pt>
                <c:pt idx="49">
                  <c:v>42667</c:v>
                </c:pt>
                <c:pt idx="50">
                  <c:v>42668</c:v>
                </c:pt>
                <c:pt idx="51">
                  <c:v>42669</c:v>
                </c:pt>
                <c:pt idx="52">
                  <c:v>42670</c:v>
                </c:pt>
                <c:pt idx="53">
                  <c:v>42671</c:v>
                </c:pt>
                <c:pt idx="54">
                  <c:v>42672</c:v>
                </c:pt>
                <c:pt idx="55">
                  <c:v>42673</c:v>
                </c:pt>
                <c:pt idx="56">
                  <c:v>42674</c:v>
                </c:pt>
                <c:pt idx="57">
                  <c:v>42675</c:v>
                </c:pt>
                <c:pt idx="58">
                  <c:v>42676</c:v>
                </c:pt>
                <c:pt idx="59">
                  <c:v>42677</c:v>
                </c:pt>
                <c:pt idx="60">
                  <c:v>42678</c:v>
                </c:pt>
                <c:pt idx="61">
                  <c:v>42679</c:v>
                </c:pt>
                <c:pt idx="62">
                  <c:v>42680</c:v>
                </c:pt>
                <c:pt idx="63">
                  <c:v>42681</c:v>
                </c:pt>
                <c:pt idx="64">
                  <c:v>42682</c:v>
                </c:pt>
                <c:pt idx="65">
                  <c:v>42683</c:v>
                </c:pt>
                <c:pt idx="66">
                  <c:v>42684</c:v>
                </c:pt>
                <c:pt idx="67">
                  <c:v>42685</c:v>
                </c:pt>
                <c:pt idx="68">
                  <c:v>42686</c:v>
                </c:pt>
                <c:pt idx="69">
                  <c:v>42687</c:v>
                </c:pt>
                <c:pt idx="70">
                  <c:v>42688</c:v>
                </c:pt>
                <c:pt idx="71">
                  <c:v>42689</c:v>
                </c:pt>
                <c:pt idx="72">
                  <c:v>42690</c:v>
                </c:pt>
                <c:pt idx="73">
                  <c:v>42691</c:v>
                </c:pt>
                <c:pt idx="74">
                  <c:v>42692</c:v>
                </c:pt>
                <c:pt idx="75">
                  <c:v>42693</c:v>
                </c:pt>
                <c:pt idx="76">
                  <c:v>42694</c:v>
                </c:pt>
                <c:pt idx="77">
                  <c:v>42695</c:v>
                </c:pt>
                <c:pt idx="78">
                  <c:v>42696</c:v>
                </c:pt>
                <c:pt idx="79">
                  <c:v>42697</c:v>
                </c:pt>
                <c:pt idx="80">
                  <c:v>42698</c:v>
                </c:pt>
                <c:pt idx="81">
                  <c:v>42699</c:v>
                </c:pt>
                <c:pt idx="82">
                  <c:v>42700</c:v>
                </c:pt>
                <c:pt idx="83">
                  <c:v>42701</c:v>
                </c:pt>
                <c:pt idx="84">
                  <c:v>42702</c:v>
                </c:pt>
                <c:pt idx="85">
                  <c:v>42703</c:v>
                </c:pt>
                <c:pt idx="86">
                  <c:v>42704</c:v>
                </c:pt>
                <c:pt idx="87">
                  <c:v>42705</c:v>
                </c:pt>
                <c:pt idx="88">
                  <c:v>42706</c:v>
                </c:pt>
                <c:pt idx="89">
                  <c:v>42707</c:v>
                </c:pt>
                <c:pt idx="90">
                  <c:v>42708</c:v>
                </c:pt>
                <c:pt idx="91">
                  <c:v>42709</c:v>
                </c:pt>
                <c:pt idx="92">
                  <c:v>42710</c:v>
                </c:pt>
                <c:pt idx="93">
                  <c:v>42711</c:v>
                </c:pt>
                <c:pt idx="94">
                  <c:v>42712</c:v>
                </c:pt>
                <c:pt idx="95">
                  <c:v>42713</c:v>
                </c:pt>
                <c:pt idx="96">
                  <c:v>42714</c:v>
                </c:pt>
                <c:pt idx="97">
                  <c:v>42715</c:v>
                </c:pt>
                <c:pt idx="98">
                  <c:v>42716</c:v>
                </c:pt>
                <c:pt idx="99">
                  <c:v>42717</c:v>
                </c:pt>
                <c:pt idx="100">
                  <c:v>42718</c:v>
                </c:pt>
                <c:pt idx="101">
                  <c:v>42719</c:v>
                </c:pt>
                <c:pt idx="102">
                  <c:v>42720</c:v>
                </c:pt>
                <c:pt idx="103">
                  <c:v>42721</c:v>
                </c:pt>
                <c:pt idx="104">
                  <c:v>42722</c:v>
                </c:pt>
                <c:pt idx="105">
                  <c:v>42723</c:v>
                </c:pt>
                <c:pt idx="106">
                  <c:v>42724</c:v>
                </c:pt>
                <c:pt idx="107">
                  <c:v>42725</c:v>
                </c:pt>
                <c:pt idx="108">
                  <c:v>42726</c:v>
                </c:pt>
                <c:pt idx="109">
                  <c:v>42727</c:v>
                </c:pt>
                <c:pt idx="110">
                  <c:v>42728</c:v>
                </c:pt>
                <c:pt idx="111">
                  <c:v>42729</c:v>
                </c:pt>
                <c:pt idx="112">
                  <c:v>42730</c:v>
                </c:pt>
                <c:pt idx="113">
                  <c:v>42731</c:v>
                </c:pt>
                <c:pt idx="114">
                  <c:v>42732</c:v>
                </c:pt>
                <c:pt idx="115">
                  <c:v>42733</c:v>
                </c:pt>
                <c:pt idx="116">
                  <c:v>42734</c:v>
                </c:pt>
                <c:pt idx="117">
                  <c:v>42735</c:v>
                </c:pt>
                <c:pt idx="118">
                  <c:v>42736</c:v>
                </c:pt>
                <c:pt idx="119">
                  <c:v>42737</c:v>
                </c:pt>
                <c:pt idx="120">
                  <c:v>42738</c:v>
                </c:pt>
                <c:pt idx="121">
                  <c:v>42739</c:v>
                </c:pt>
                <c:pt idx="122">
                  <c:v>42740</c:v>
                </c:pt>
                <c:pt idx="123">
                  <c:v>42741</c:v>
                </c:pt>
                <c:pt idx="124">
                  <c:v>42742</c:v>
                </c:pt>
                <c:pt idx="125">
                  <c:v>42743</c:v>
                </c:pt>
                <c:pt idx="126">
                  <c:v>42744</c:v>
                </c:pt>
                <c:pt idx="127">
                  <c:v>42745</c:v>
                </c:pt>
                <c:pt idx="128">
                  <c:v>42746</c:v>
                </c:pt>
                <c:pt idx="129">
                  <c:v>42747</c:v>
                </c:pt>
                <c:pt idx="130">
                  <c:v>42748</c:v>
                </c:pt>
                <c:pt idx="131">
                  <c:v>42749</c:v>
                </c:pt>
                <c:pt idx="132">
                  <c:v>42750</c:v>
                </c:pt>
                <c:pt idx="133">
                  <c:v>42751</c:v>
                </c:pt>
                <c:pt idx="134">
                  <c:v>42752</c:v>
                </c:pt>
                <c:pt idx="135">
                  <c:v>42753</c:v>
                </c:pt>
                <c:pt idx="136">
                  <c:v>42754</c:v>
                </c:pt>
                <c:pt idx="137">
                  <c:v>42755</c:v>
                </c:pt>
                <c:pt idx="138">
                  <c:v>42756</c:v>
                </c:pt>
                <c:pt idx="139">
                  <c:v>42757</c:v>
                </c:pt>
                <c:pt idx="140">
                  <c:v>42758</c:v>
                </c:pt>
                <c:pt idx="141">
                  <c:v>42759</c:v>
                </c:pt>
                <c:pt idx="142">
                  <c:v>42760</c:v>
                </c:pt>
                <c:pt idx="143">
                  <c:v>42761</c:v>
                </c:pt>
                <c:pt idx="144">
                  <c:v>42762</c:v>
                </c:pt>
                <c:pt idx="145">
                  <c:v>42763</c:v>
                </c:pt>
                <c:pt idx="146">
                  <c:v>42764</c:v>
                </c:pt>
                <c:pt idx="147">
                  <c:v>42765</c:v>
                </c:pt>
                <c:pt idx="148">
                  <c:v>42766</c:v>
                </c:pt>
                <c:pt idx="149">
                  <c:v>42767</c:v>
                </c:pt>
                <c:pt idx="150">
                  <c:v>42768</c:v>
                </c:pt>
                <c:pt idx="151">
                  <c:v>42769</c:v>
                </c:pt>
                <c:pt idx="152">
                  <c:v>42770</c:v>
                </c:pt>
                <c:pt idx="153">
                  <c:v>42771</c:v>
                </c:pt>
                <c:pt idx="154">
                  <c:v>42772</c:v>
                </c:pt>
                <c:pt idx="155">
                  <c:v>42773</c:v>
                </c:pt>
                <c:pt idx="156">
                  <c:v>42774</c:v>
                </c:pt>
                <c:pt idx="157">
                  <c:v>42775</c:v>
                </c:pt>
                <c:pt idx="158">
                  <c:v>42776</c:v>
                </c:pt>
                <c:pt idx="159">
                  <c:v>42777</c:v>
                </c:pt>
                <c:pt idx="160">
                  <c:v>42778</c:v>
                </c:pt>
                <c:pt idx="161">
                  <c:v>42779</c:v>
                </c:pt>
                <c:pt idx="162">
                  <c:v>42780</c:v>
                </c:pt>
                <c:pt idx="163">
                  <c:v>42781</c:v>
                </c:pt>
                <c:pt idx="164">
                  <c:v>42782</c:v>
                </c:pt>
                <c:pt idx="165">
                  <c:v>42783</c:v>
                </c:pt>
                <c:pt idx="166">
                  <c:v>42784</c:v>
                </c:pt>
                <c:pt idx="167">
                  <c:v>42785</c:v>
                </c:pt>
                <c:pt idx="168">
                  <c:v>42786</c:v>
                </c:pt>
                <c:pt idx="169">
                  <c:v>42787</c:v>
                </c:pt>
                <c:pt idx="170">
                  <c:v>42788</c:v>
                </c:pt>
                <c:pt idx="171">
                  <c:v>42789</c:v>
                </c:pt>
                <c:pt idx="172">
                  <c:v>42790</c:v>
                </c:pt>
                <c:pt idx="173">
                  <c:v>42791</c:v>
                </c:pt>
                <c:pt idx="174">
                  <c:v>42792</c:v>
                </c:pt>
                <c:pt idx="175">
                  <c:v>42793</c:v>
                </c:pt>
                <c:pt idx="176">
                  <c:v>42794</c:v>
                </c:pt>
                <c:pt idx="177">
                  <c:v>42795</c:v>
                </c:pt>
                <c:pt idx="178">
                  <c:v>42796</c:v>
                </c:pt>
                <c:pt idx="179">
                  <c:v>42797</c:v>
                </c:pt>
                <c:pt idx="180">
                  <c:v>42798</c:v>
                </c:pt>
                <c:pt idx="181">
                  <c:v>42799</c:v>
                </c:pt>
                <c:pt idx="182">
                  <c:v>42800</c:v>
                </c:pt>
                <c:pt idx="183">
                  <c:v>42801</c:v>
                </c:pt>
                <c:pt idx="184">
                  <c:v>42802</c:v>
                </c:pt>
                <c:pt idx="185">
                  <c:v>42803</c:v>
                </c:pt>
                <c:pt idx="186">
                  <c:v>42804</c:v>
                </c:pt>
                <c:pt idx="187">
                  <c:v>42805</c:v>
                </c:pt>
                <c:pt idx="188">
                  <c:v>42806</c:v>
                </c:pt>
                <c:pt idx="189">
                  <c:v>42807</c:v>
                </c:pt>
                <c:pt idx="190">
                  <c:v>42808</c:v>
                </c:pt>
                <c:pt idx="191">
                  <c:v>42809</c:v>
                </c:pt>
                <c:pt idx="192">
                  <c:v>42810</c:v>
                </c:pt>
                <c:pt idx="193">
                  <c:v>42811</c:v>
                </c:pt>
                <c:pt idx="194">
                  <c:v>42812</c:v>
                </c:pt>
                <c:pt idx="195">
                  <c:v>42813</c:v>
                </c:pt>
                <c:pt idx="196">
                  <c:v>42814</c:v>
                </c:pt>
                <c:pt idx="197">
                  <c:v>42815</c:v>
                </c:pt>
                <c:pt idx="198">
                  <c:v>42816</c:v>
                </c:pt>
                <c:pt idx="199">
                  <c:v>42817</c:v>
                </c:pt>
                <c:pt idx="200">
                  <c:v>42818</c:v>
                </c:pt>
                <c:pt idx="201">
                  <c:v>42819</c:v>
                </c:pt>
                <c:pt idx="202">
                  <c:v>42820</c:v>
                </c:pt>
                <c:pt idx="203">
                  <c:v>42821</c:v>
                </c:pt>
                <c:pt idx="204">
                  <c:v>42822</c:v>
                </c:pt>
                <c:pt idx="205">
                  <c:v>42823</c:v>
                </c:pt>
                <c:pt idx="206">
                  <c:v>42824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</c:numCache>
            </c:numRef>
          </c:xVal>
          <c:yVal>
            <c:numRef>
              <c:f>草種計算用!$J$3:$J$260</c:f>
              <c:numCache>
                <c:formatCode>0.0</c:formatCode>
                <c:ptCount val="258"/>
                <c:pt idx="0">
                  <c:v>0.28834802773332802</c:v>
                </c:pt>
                <c:pt idx="1">
                  <c:v>0.37319915516385394</c:v>
                </c:pt>
                <c:pt idx="2">
                  <c:v>0.47881667778776793</c:v>
                </c:pt>
                <c:pt idx="3">
                  <c:v>0.60916003393996077</c:v>
                </c:pt>
                <c:pt idx="4">
                  <c:v>0.76869005384516131</c:v>
                </c:pt>
                <c:pt idx="5">
                  <c:v>0.96238501021694201</c:v>
                </c:pt>
                <c:pt idx="6">
                  <c:v>1.1957492135701391</c:v>
                </c:pt>
                <c:pt idx="7">
                  <c:v>1.4748132576148472</c:v>
                </c:pt>
                <c:pt idx="8">
                  <c:v>1.8061251991907208</c:v>
                </c:pt>
                <c:pt idx="9">
                  <c:v>2.1967321681022201</c:v>
                </c:pt>
                <c:pt idx="10">
                  <c:v>2.6541521371318688</c:v>
                </c:pt>
                <c:pt idx="11">
                  <c:v>3.1863358326020434</c:v>
                </c:pt>
                <c:pt idx="12">
                  <c:v>3.8016190217270176</c:v>
                </c:pt>
                <c:pt idx="13">
                  <c:v>4.5086656651727131</c:v>
                </c:pt>
                <c:pt idx="14">
                  <c:v>5.3164026626385237</c:v>
                </c:pt>
                <c:pt idx="15">
                  <c:v>6.2339471376152522</c:v>
                </c:pt>
                <c:pt idx="16">
                  <c:v>7.2705273976269247</c:v>
                </c:pt>
                <c:pt idx="17">
                  <c:v>8.4353988625121286</c:v>
                </c:pt>
                <c:pt idx="18">
                  <c:v>9.7377563715014102</c:v>
                </c:pt>
                <c:pt idx="19">
                  <c:v>11.186644357512822</c:v>
                </c:pt>
                <c:pt idx="20">
                  <c:v>12.790866413374241</c:v>
                </c:pt>
                <c:pt idx="21">
                  <c:v>14.558895770297035</c:v>
                </c:pt>
                <c:pt idx="22">
                  <c:v>16.498788165983918</c:v>
                </c:pt>
                <c:pt idx="23">
                  <c:v>18.618098501564074</c:v>
                </c:pt>
                <c:pt idx="24">
                  <c:v>20.923802577386411</c:v>
                </c:pt>
                <c:pt idx="25">
                  <c:v>23.422225062554237</c:v>
                </c:pt>
                <c:pt idx="26">
                  <c:v>26.118974697391863</c:v>
                </c:pt>
                <c:pt idx="27">
                  <c:v>29.018887557449307</c:v>
                </c:pt>
                <c:pt idx="28">
                  <c:v>32.125979027805023</c:v>
                </c:pt>
                <c:pt idx="29">
                  <c:v>35.443404952739087</c:v>
                </c:pt>
                <c:pt idx="30">
                  <c:v>38.973432243350281</c:v>
                </c:pt>
                <c:pt idx="31">
                  <c:v>42.717419048904873</c:v>
                </c:pt>
                <c:pt idx="32">
                  <c:v>46.675804430540353</c:v>
                </c:pt>
                <c:pt idx="33">
                  <c:v>50.848107321655917</c:v>
                </c:pt>
                <c:pt idx="34">
                  <c:v>55.232934420448082</c:v>
                </c:pt>
                <c:pt idx="35">
                  <c:v>59.827996538463331</c:v>
                </c:pt>
                <c:pt idx="36">
                  <c:v>64.630132825926779</c:v>
                </c:pt>
                <c:pt idx="37">
                  <c:v>69.635342210548529</c:v>
                </c:pt>
                <c:pt idx="38">
                  <c:v>74.838821321521777</c:v>
                </c:pt>
                <c:pt idx="39">
                  <c:v>80.23500812403725</c:v>
                </c:pt>
                <c:pt idx="40">
                  <c:v>85.817630460967976</c:v>
                </c:pt>
                <c:pt idx="41">
                  <c:v>91.579758686209772</c:v>
                </c:pt>
                <c:pt idx="42">
                  <c:v>97.513861577032884</c:v>
                </c:pt>
                <c:pt idx="43">
                  <c:v>103.61186472905504</c:v>
                </c:pt>
                <c:pt idx="44">
                  <c:v>109.86521066533969</c:v>
                </c:pt>
                <c:pt idx="45">
                  <c:v>116.26491992883322</c:v>
                </c:pt>
                <c:pt idx="46">
                  <c:v>122.80165247309718</c:v>
                </c:pt>
                <c:pt idx="47">
                  <c:v>129.46576871829734</c:v>
                </c:pt>
                <c:pt idx="48">
                  <c:v>136.24738969603104</c:v>
                </c:pt>
                <c:pt idx="49">
                  <c:v>143.13645576624816</c:v>
                </c:pt>
                <c:pt idx="50">
                  <c:v>150.12278345084135</c:v>
                </c:pt>
                <c:pt idx="51">
                  <c:v>157.19611999018898</c:v>
                </c:pt>
                <c:pt idx="52">
                  <c:v>164.34619528991664</c:v>
                </c:pt>
                <c:pt idx="53">
                  <c:v>171.56277098447148</c:v>
                </c:pt>
                <c:pt idx="54">
                  <c:v>178.83568640097647</c:v>
                </c:pt>
                <c:pt idx="55">
                  <c:v>186.15490126063244</c:v>
                </c:pt>
                <c:pt idx="56">
                  <c:v>193.510535005164</c:v>
                </c:pt>
                <c:pt idx="57">
                  <c:v>200.89290268211158</c:v>
                </c:pt>
                <c:pt idx="58">
                  <c:v>208.29254736491313</c:v>
                </c:pt>
                <c:pt idx="59">
                  <c:v>215.70026912158028</c:v>
                </c:pt>
                <c:pt idx="60">
                  <c:v>223.10715057929576</c:v>
                </c:pt>
                <c:pt idx="61">
                  <c:v>230.50457916151544</c:v>
                </c:pt>
                <c:pt idx="62">
                  <c:v>237.88426609923587</c:v>
                </c:pt>
                <c:pt idx="63">
                  <c:v>245.23826233916677</c:v>
                </c:pt>
                <c:pt idx="64">
                  <c:v>252.55897148883508</c:v>
                </c:pt>
                <c:pt idx="65">
                  <c:v>259.83915995237714</c:v>
                </c:pt>
                <c:pt idx="66">
                  <c:v>267.07196442122671</c:v>
                </c:pt>
                <c:pt idx="67">
                  <c:v>274.25089689134069</c:v>
                </c:pt>
                <c:pt idx="68">
                  <c:v>281.36984738332433</c:v>
                </c:pt>
                <c:pt idx="69">
                  <c:v>288.4230845441013</c:v>
                </c:pt>
                <c:pt idx="70">
                  <c:v>295.40525430890619</c:v>
                </c:pt>
                <c:pt idx="71">
                  <c:v>302.31137680063694</c:v>
                </c:pt>
                <c:pt idx="72">
                  <c:v>309.13684164024835</c:v>
                </c:pt>
                <c:pt idx="73">
                  <c:v>315.8774018371538</c:v>
                </c:pt>
                <c:pt idx="74">
                  <c:v>322.52916642275426</c:v>
                </c:pt>
                <c:pt idx="75">
                  <c:v>329.08859198345175</c:v>
                </c:pt>
                <c:pt idx="76">
                  <c:v>335.55247324202378</c:v>
                </c:pt>
                <c:pt idx="77">
                  <c:v>341.91793282822101</c:v>
                </c:pt>
                <c:pt idx="78">
                  <c:v>348.18241037104633</c:v>
                </c:pt>
                <c:pt idx="79">
                  <c:v>354.34365103654801</c:v>
                </c:pt>
                <c:pt idx="80">
                  <c:v>360.39969362620525</c:v>
                </c:pt>
                <c:pt idx="81">
                  <c:v>366.34885834224639</c:v>
                </c:pt>
                <c:pt idx="82">
                  <c:v>372.18973431757581</c:v>
                </c:pt>
                <c:pt idx="83">
                  <c:v>377.92116699949901</c:v>
                </c:pt>
                <c:pt idx="84">
                  <c:v>383.54224546818421</c:v>
                </c:pt>
                <c:pt idx="85">
                  <c:v>389.0522897628291</c:v>
                </c:pt>
                <c:pt idx="86">
                  <c:v>394.45083828086734</c:v>
                </c:pt>
                <c:pt idx="87">
                  <c:v>399.73763530827432</c:v>
                </c:pt>
                <c:pt idx="88">
                  <c:v>404.91261873214432</c:v>
                </c:pt>
                <c:pt idx="89">
                  <c:v>409.9759079802235</c:v>
                </c:pt>
                <c:pt idx="90">
                  <c:v>414.92779222600797</c:v>
                </c:pt>
                <c:pt idx="91">
                  <c:v>419.76871889235383</c:v>
                </c:pt>
                <c:pt idx="92">
                  <c:v>424.49928248129612</c:v>
                </c:pt>
                <c:pt idx="93">
                  <c:v>429.12021375293045</c:v>
                </c:pt>
                <c:pt idx="94">
                  <c:v>433.63236927176473</c:v>
                </c:pt>
                <c:pt idx="95">
                  <c:v>438.03672133488556</c:v>
                </c:pt>
                <c:pt idx="96">
                  <c:v>442.33434829259539</c:v>
                </c:pt>
                <c:pt idx="97">
                  <c:v>446.52642526883625</c:v>
                </c:pt>
                <c:pt idx="98">
                  <c:v>450.61421528571731</c:v>
                </c:pt>
                <c:pt idx="99">
                  <c:v>454.59906079378408</c:v>
                </c:pt>
                <c:pt idx="100">
                  <c:v>458.48237560728109</c:v>
                </c:pt>
                <c:pt idx="101">
                  <c:v>462.26563724156171</c:v>
                </c:pt>
                <c:pt idx="102">
                  <c:v>465.9503796479587</c:v>
                </c:pt>
                <c:pt idx="103">
                  <c:v>469.53818633983212</c:v>
                </c:pt>
                <c:pt idx="104">
                  <c:v>473.03068390213747</c:v>
                </c:pt>
                <c:pt idx="105">
                  <c:v>476.42953587569247</c:v>
                </c:pt>
                <c:pt idx="106">
                  <c:v>479.73643700634216</c:v>
                </c:pt>
                <c:pt idx="107">
                  <c:v>482.95310784841701</c:v>
                </c:pt>
                <c:pt idx="108">
                  <c:v>486.08128971123108</c:v>
                </c:pt>
                <c:pt idx="109">
                  <c:v>489.12273993685886</c:v>
                </c:pt>
                <c:pt idx="110">
                  <c:v>492.07922749705017</c:v>
                </c:pt>
                <c:pt idx="111">
                  <c:v>494.95252889687754</c:v>
                </c:pt>
                <c:pt idx="112">
                  <c:v>497.74442437254612</c:v>
                </c:pt>
                <c:pt idx="113">
                  <c:v>500.45669437072138</c:v>
                </c:pt>
                <c:pt idx="114">
                  <c:v>503.09111629673629</c:v>
                </c:pt>
                <c:pt idx="115">
                  <c:v>505.64946151911454</c:v>
                </c:pt>
                <c:pt idx="116">
                  <c:v>508.1334926179822</c:v>
                </c:pt>
                <c:pt idx="117">
                  <c:v>510.54496086512501</c:v>
                </c:pt>
                <c:pt idx="118">
                  <c:v>512.88560392368436</c:v>
                </c:pt>
                <c:pt idx="119">
                  <c:v>515.15714375575033</c:v>
                </c:pt>
                <c:pt idx="120">
                  <c:v>517.36128472641269</c:v>
                </c:pt>
                <c:pt idx="121">
                  <c:v>519.49971189315568</c:v>
                </c:pt>
                <c:pt idx="122">
                  <c:v>521.57408946982969</c:v>
                </c:pt>
                <c:pt idx="123">
                  <c:v>523.58605945479258</c:v>
                </c:pt>
                <c:pt idx="124">
                  <c:v>525.53724041318856</c:v>
                </c:pt>
                <c:pt idx="125">
                  <c:v>527.42922640371546</c:v>
                </c:pt>
                <c:pt idx="126">
                  <c:v>529.2635860406142</c:v>
                </c:pt>
                <c:pt idx="127">
                  <c:v>531.04186168200556</c:v>
                </c:pt>
                <c:pt idx="128">
                  <c:v>532.76556873608592</c:v>
                </c:pt>
                <c:pt idx="129">
                  <c:v>534.43619507708104</c:v>
                </c:pt>
                <c:pt idx="130">
                  <c:v>536.0552005632336</c:v>
                </c:pt>
                <c:pt idx="131">
                  <c:v>537.62401664948129</c:v>
                </c:pt>
                <c:pt idx="132">
                  <c:v>539.14404608784366</c:v>
                </c:pt>
                <c:pt idx="133">
                  <c:v>540.61666270889896</c:v>
                </c:pt>
                <c:pt idx="134">
                  <c:v>542.0432112780818</c:v>
                </c:pt>
                <c:pt idx="135">
                  <c:v>543.42500742086872</c:v>
                </c:pt>
                <c:pt idx="136">
                  <c:v>544.76333761125227</c:v>
                </c:pt>
                <c:pt idx="137">
                  <c:v>546.05945921821842</c:v>
                </c:pt>
                <c:pt idx="138">
                  <c:v>547.31460060524876</c:v>
                </c:pt>
                <c:pt idx="139">
                  <c:v>548.52996127816687</c:v>
                </c:pt>
                <c:pt idx="140">
                  <c:v>549.70671207692521</c:v>
                </c:pt>
                <c:pt idx="141">
                  <c:v>550.84599540720592</c:v>
                </c:pt>
                <c:pt idx="142">
                  <c:v>551.94892550796294</c:v>
                </c:pt>
                <c:pt idx="143">
                  <c:v>553.01658875128385</c:v>
                </c:pt>
                <c:pt idx="144">
                  <c:v>554.05004397118421</c:v>
                </c:pt>
                <c:pt idx="145">
                  <c:v>555.05032281817182</c:v>
                </c:pt>
                <c:pt idx="146">
                  <c:v>556.01843013663279</c:v>
                </c:pt>
                <c:pt idx="147">
                  <c:v>556.95534436229252</c:v>
                </c:pt>
                <c:pt idx="148">
                  <c:v>557.86201793719817</c:v>
                </c:pt>
                <c:pt idx="149">
                  <c:v>558.73937773985142</c:v>
                </c:pt>
                <c:pt idx="150">
                  <c:v>559.58832552829119</c:v>
                </c:pt>
                <c:pt idx="151">
                  <c:v>560.4097383940898</c:v>
                </c:pt>
                <c:pt idx="152">
                  <c:v>561.20446922537815</c:v>
                </c:pt>
                <c:pt idx="153">
                  <c:v>561.97334717716376</c:v>
                </c:pt>
                <c:pt idx="154">
                  <c:v>562.7171781473362</c:v>
                </c:pt>
                <c:pt idx="155">
                  <c:v>563.43674525688664</c:v>
                </c:pt>
                <c:pt idx="156">
                  <c:v>564.13280933298824</c:v>
                </c:pt>
                <c:pt idx="157">
                  <c:v>564.80610939369592</c:v>
                </c:pt>
                <c:pt idx="158">
                  <c:v>565.45736313313</c:v>
                </c:pt>
                <c:pt idx="159">
                  <c:v>566.08726740610837</c:v>
                </c:pt>
                <c:pt idx="160">
                  <c:v>566.69649871128502</c:v>
                </c:pt>
                <c:pt idx="161">
                  <c:v>567.2857136719374</c:v>
                </c:pt>
                <c:pt idx="162">
                  <c:v>567.8555495136294</c:v>
                </c:pt>
                <c:pt idx="163">
                  <c:v>568.40662453804919</c:v>
                </c:pt>
                <c:pt idx="164">
                  <c:v>568.93953859239446</c:v>
                </c:pt>
                <c:pt idx="165">
                  <c:v>569.4548735337404</c:v>
                </c:pt>
                <c:pt idx="166">
                  <c:v>569.95319368789046</c:v>
                </c:pt>
                <c:pt idx="167">
                  <c:v>570.43504630226187</c:v>
                </c:pt>
                <c:pt idx="168">
                  <c:v>570.90096199241657</c:v>
                </c:pt>
                <c:pt idx="169">
                  <c:v>571.35145518188961</c:v>
                </c:pt>
                <c:pt idx="170">
                  <c:v>571.78702453501933</c:v>
                </c:pt>
                <c:pt idx="171">
                  <c:v>572.20815338252157</c:v>
                </c:pt>
                <c:pt idx="172">
                  <c:v>572.6153101395879</c:v>
                </c:pt>
                <c:pt idx="173">
                  <c:v>573.0089487163267</c:v>
                </c:pt>
                <c:pt idx="174">
                  <c:v>573.38950892039645</c:v>
                </c:pt>
                <c:pt idx="175">
                  <c:v>573.75741685170976</c:v>
                </c:pt>
                <c:pt idx="176">
                  <c:v>574.11308528911752</c:v>
                </c:pt>
                <c:pt idx="177">
                  <c:v>574.45691406900517</c:v>
                </c:pt>
                <c:pt idx="178">
                  <c:v>574.7892904557566</c:v>
                </c:pt>
                <c:pt idx="179">
                  <c:v>575.11058950406323</c:v>
                </c:pt>
                <c:pt idx="180">
                  <c:v>575.42117441307516</c:v>
                </c:pt>
                <c:pt idx="181">
                  <c:v>575.72139687240758</c:v>
                </c:pt>
                <c:pt idx="182">
                  <c:v>576.01159740003243</c:v>
                </c:pt>
                <c:pt idx="183">
                  <c:v>576.2921056720993</c:v>
                </c:pt>
                <c:pt idx="184">
                  <c:v>576.56324084474386</c:v>
                </c:pt>
                <c:pt idx="185">
                  <c:v>576.82531186795029</c:v>
                </c:pt>
                <c:pt idx="186">
                  <c:v>577.07861779154939</c:v>
                </c:pt>
                <c:pt idx="187">
                  <c:v>577.32344806343929</c:v>
                </c:pt>
                <c:pt idx="188">
                  <c:v>577.56008282012579</c:v>
                </c:pt>
                <c:pt idx="189">
                  <c:v>577.78879316968607</c:v>
                </c:pt>
                <c:pt idx="190">
                  <c:v>578.00984146726751</c:v>
                </c:pt>
                <c:pt idx="191">
                  <c:v>578.2234815832353</c:v>
                </c:pt>
                <c:pt idx="192">
                  <c:v>578.42995916409211</c:v>
                </c:pt>
                <c:pt idx="193">
                  <c:v>578.62951188629143</c:v>
                </c:pt>
                <c:pt idx="194">
                  <c:v>578.82236970307667</c:v>
                </c:pt>
                <c:pt idx="195">
                  <c:v>579.00875508447371</c:v>
                </c:pt>
                <c:pt idx="196">
                  <c:v>579.18888325057219</c:v>
                </c:pt>
                <c:pt idx="197">
                  <c:v>579.36296239823002</c:v>
                </c:pt>
                <c:pt idx="198">
                  <c:v>579.53119392133794</c:v>
                </c:pt>
                <c:pt idx="199">
                  <c:v>579.69377262478133</c:v>
                </c:pt>
                <c:pt idx="200">
                  <c:v>579.85088693223713</c:v>
                </c:pt>
                <c:pt idx="201">
                  <c:v>580.00271908794514</c:v>
                </c:pt>
                <c:pt idx="202">
                  <c:v>580.14944535258883</c:v>
                </c:pt>
                <c:pt idx="203">
                  <c:v>580.2912361934284</c:v>
                </c:pt>
                <c:pt idx="204">
                  <c:v>580.42825646881681</c:v>
                </c:pt>
                <c:pt idx="205">
                  <c:v>580.56066560724037</c:v>
                </c:pt>
                <c:pt idx="206">
                  <c:v>580.68861778101541</c:v>
                </c:pt>
                <c:pt idx="207">
                  <c:v>580.81226207477619</c:v>
                </c:pt>
                <c:pt idx="208">
                  <c:v>580.9317426488858</c:v>
                </c:pt>
                <c:pt idx="209">
                  <c:v>581.04719889790124</c:v>
                </c:pt>
                <c:pt idx="210">
                  <c:v>581.15876560422089</c:v>
                </c:pt>
                <c:pt idx="211">
                  <c:v>581.26657308704114</c:v>
                </c:pt>
                <c:pt idx="212">
                  <c:v>581.37074734674866</c:v>
                </c:pt>
                <c:pt idx="213">
                  <c:v>581.47141020487049</c:v>
                </c:pt>
                <c:pt idx="214">
                  <c:v>581.5686794397019</c:v>
                </c:pt>
                <c:pt idx="215">
                  <c:v>581.6626689177333</c:v>
                </c:pt>
                <c:pt idx="216">
                  <c:v>581.75348872098982</c:v>
                </c:pt>
                <c:pt idx="217">
                  <c:v>581.8412452704008</c:v>
                </c:pt>
                <c:pt idx="218">
                  <c:v>581.9260414453081</c:v>
                </c:pt>
                <c:pt idx="219">
                  <c:v>582.00797669922622</c:v>
                </c:pt>
                <c:pt idx="220">
                  <c:v>582.08714717195869</c:v>
                </c:pt>
                <c:pt idx="221">
                  <c:v>582.16364579817719</c:v>
                </c:pt>
                <c:pt idx="222">
                  <c:v>582.23756241256626</c:v>
                </c:pt>
                <c:pt idx="223">
                  <c:v>582.30898385163334</c:v>
                </c:pt>
                <c:pt idx="224">
                  <c:v>582.37799405228122</c:v>
                </c:pt>
                <c:pt idx="225">
                  <c:v>582.44467414724147</c:v>
                </c:pt>
                <c:pt idx="226">
                  <c:v>582.50910255745782</c:v>
                </c:pt>
                <c:pt idx="227">
                  <c:v>582.57135508151509</c:v>
                </c:pt>
                <c:pt idx="228">
                  <c:v>582.63150498219875</c:v>
                </c:pt>
                <c:pt idx="229">
                  <c:v>582.68962307027357</c:v>
                </c:pt>
                <c:pt idx="230">
                  <c:v>582.745777785565</c:v>
                </c:pt>
                <c:pt idx="231">
                  <c:v>582.80003527542544</c:v>
                </c:pt>
                <c:pt idx="232">
                  <c:v>582.85245947066517</c:v>
                </c:pt>
                <c:pt idx="233">
                  <c:v>582.90311215902568</c:v>
                </c:pt>
                <c:pt idx="234">
                  <c:v>582.95205305627121</c:v>
                </c:pt>
                <c:pt idx="235">
                  <c:v>582.99933987497275</c:v>
                </c:pt>
                <c:pt idx="236">
                  <c:v>583.04502839105362</c:v>
                </c:pt>
                <c:pt idx="237">
                  <c:v>583.0891725081699</c:v>
                </c:pt>
                <c:pt idx="238">
                  <c:v>583.13182431998996</c:v>
                </c:pt>
                <c:pt idx="239">
                  <c:v>583.17303417044116</c:v>
                </c:pt>
                <c:pt idx="240">
                  <c:v>583.21285071198611</c:v>
                </c:pt>
                <c:pt idx="241">
                  <c:v>583.25132096199104</c:v>
                </c:pt>
                <c:pt idx="242">
                  <c:v>583.28849035724716</c:v>
                </c:pt>
                <c:pt idx="243">
                  <c:v>583.32440280670198</c:v>
                </c:pt>
                <c:pt idx="244">
                  <c:v>583.35910074245919</c:v>
                </c:pt>
                <c:pt idx="245">
                  <c:v>583.39262516910026</c:v>
                </c:pt>
                <c:pt idx="246">
                  <c:v>583.42501571138325</c:v>
                </c:pt>
                <c:pt idx="247">
                  <c:v>583.45631066036901</c:v>
                </c:pt>
                <c:pt idx="248">
                  <c:v>583.48654701802604</c:v>
                </c:pt>
                <c:pt idx="249">
                  <c:v>583.51576054036286</c:v>
                </c:pt>
                <c:pt idx="250">
                  <c:v>583.54398577913423</c:v>
                </c:pt>
                <c:pt idx="251">
                  <c:v>583.57125612216873</c:v>
                </c:pt>
                <c:pt idx="252">
                  <c:v>583.5976038323613</c:v>
                </c:pt>
                <c:pt idx="253">
                  <c:v>583.62306008537269</c:v>
                </c:pt>
                <c:pt idx="254">
                  <c:v>583.64765500608098</c:v>
                </c:pt>
                <c:pt idx="255">
                  <c:v>583.67141770382182</c:v>
                </c:pt>
                <c:pt idx="256">
                  <c:v>583.69437630645996</c:v>
                </c:pt>
                <c:pt idx="257">
                  <c:v>583.71655799332711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59E-42C0-884C-F5C28E845275}"/>
            </c:ext>
          </c:extLst>
        </c:ser>
        <c:ser>
          <c:idx val="0"/>
          <c:order val="3"/>
          <c:tx>
            <c:strRef>
              <c:f>草種計算用!$B$24</c:f>
              <c:strCache>
                <c:ptCount val="1"/>
                <c:pt idx="0">
                  <c:v>入牧日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tx1">
                    <a:lumMod val="50000"/>
                    <a:lumOff val="50000"/>
                  </a:schemeClr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388-4CC2-B825-F03652AC2493}"/>
              </c:ext>
            </c:extLst>
          </c:dPt>
          <c:dLbls>
            <c:dLbl>
              <c:idx val="1"/>
              <c:layout>
                <c:manualLayout>
                  <c:x val="-0.23861251509081061"/>
                  <c:y val="5.031093557450042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200"/>
                      <a:t>入牧日</a:t>
                    </a:r>
                  </a:p>
                  <a:p>
                    <a:fld id="{3B22900D-5722-4A93-BDAC-449B6EB5C70D}" type="XVALUE">
                      <a:rPr lang="ja-JP" altLang="en-US" sz="1200"/>
                      <a:pPr/>
                      <a:t>[X 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388-4CC2-B825-F03652AC2493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Ref>
              <c:f>草種計算用!$C$24:$C$25</c:f>
              <c:numCache>
                <c:formatCode>m"月"d"日"</c:formatCode>
                <c:ptCount val="2"/>
                <c:pt idx="0">
                  <c:v>42675</c:v>
                </c:pt>
                <c:pt idx="1">
                  <c:v>42675</c:v>
                </c:pt>
              </c:numCache>
            </c:numRef>
          </c:xVal>
          <c:yVal>
            <c:numRef>
              <c:f>草種計算用!$D$24:$D$25</c:f>
              <c:numCache>
                <c:formatCode>0_ </c:formatCode>
                <c:ptCount val="2"/>
                <c:pt idx="0" formatCode="General">
                  <c:v>0</c:v>
                </c:pt>
                <c:pt idx="1">
                  <c:v>1400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388-4CC2-B825-F03652AC2493}"/>
            </c:ext>
          </c:extLst>
        </c:ser>
        <c:ser>
          <c:idx val="4"/>
          <c:order val="4"/>
          <c:tx>
            <c:strRef>
              <c:f>草種計算用!$B$28</c:f>
              <c:strCache>
                <c:ptCount val="1"/>
                <c:pt idx="0">
                  <c:v>out_Oat</c:v>
                </c:pt>
              </c:strCache>
            </c:strRef>
          </c:tx>
          <c:spPr>
            <a:ln w="19050" cap="rnd">
              <a:solidFill>
                <a:srgbClr val="FF3399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草種計算用!$C$28:$C$29</c:f>
              <c:numCache>
                <c:formatCode>m"月"d"日"</c:formatCode>
                <c:ptCount val="2"/>
                <c:pt idx="0">
                  <c:v>42815</c:v>
                </c:pt>
                <c:pt idx="1">
                  <c:v>42815</c:v>
                </c:pt>
              </c:numCache>
            </c:numRef>
          </c:xVal>
          <c:yVal>
            <c:numRef>
              <c:f>草種計算用!$D$28:$D$29</c:f>
              <c:numCache>
                <c:formatCode>0_ </c:formatCode>
                <c:ptCount val="2"/>
                <c:pt idx="0">
                  <c:v>0</c:v>
                </c:pt>
                <c:pt idx="1">
                  <c:v>1400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388-4CC2-B825-F03652AC2493}"/>
            </c:ext>
          </c:extLst>
        </c:ser>
        <c:ser>
          <c:idx val="5"/>
          <c:order val="5"/>
          <c:tx>
            <c:strRef>
              <c:f>草種計算用!$B$30</c:f>
              <c:strCache>
                <c:ptCount val="1"/>
                <c:pt idx="0">
                  <c:v>out_Rye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rgbClr val="00B0F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9388-4CC2-B825-F03652AC2493}"/>
              </c:ext>
            </c:extLst>
          </c:dPt>
          <c:xVal>
            <c:numRef>
              <c:f>草種計算用!$C$30:$C$31</c:f>
              <c:numCache>
                <c:formatCode>m"月"d"日"</c:formatCode>
                <c:ptCount val="2"/>
                <c:pt idx="0">
                  <c:v>42765</c:v>
                </c:pt>
                <c:pt idx="1">
                  <c:v>42765</c:v>
                </c:pt>
              </c:numCache>
            </c:numRef>
          </c:xVal>
          <c:yVal>
            <c:numRef>
              <c:f>草種計算用!$D$30:$D$31</c:f>
              <c:numCache>
                <c:formatCode>0_ </c:formatCode>
                <c:ptCount val="2"/>
                <c:pt idx="0">
                  <c:v>0</c:v>
                </c:pt>
                <c:pt idx="1">
                  <c:v>1400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388-4CC2-B825-F03652AC2493}"/>
            </c:ext>
          </c:extLst>
        </c:ser>
        <c:ser>
          <c:idx val="6"/>
          <c:order val="6"/>
          <c:tx>
            <c:strRef>
              <c:f>草種計算用!$B$32</c:f>
              <c:strCache>
                <c:ptCount val="1"/>
                <c:pt idx="0">
                  <c:v>out_IR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rgbClr val="FFC00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9388-4CC2-B825-F03652AC2493}"/>
              </c:ext>
            </c:extLst>
          </c:dPt>
          <c:xVal>
            <c:numRef>
              <c:f>草種計算用!$C$32:$C$33</c:f>
              <c:numCache>
                <c:formatCode>m"月"d"日"</c:formatCode>
                <c:ptCount val="2"/>
                <c:pt idx="0">
                  <c:v>42758</c:v>
                </c:pt>
                <c:pt idx="1">
                  <c:v>42758</c:v>
                </c:pt>
              </c:numCache>
            </c:numRef>
          </c:xVal>
          <c:yVal>
            <c:numRef>
              <c:f>草種計算用!$D$32:$D$33</c:f>
              <c:numCache>
                <c:formatCode>0_ </c:formatCode>
                <c:ptCount val="2"/>
                <c:pt idx="0">
                  <c:v>0</c:v>
                </c:pt>
                <c:pt idx="1">
                  <c:v>1400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9388-4CC2-B825-F03652AC2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4339312"/>
        <c:axId val="484340952"/>
      </c:scatterChart>
      <c:valAx>
        <c:axId val="484339312"/>
        <c:scaling>
          <c:orientation val="minMax"/>
        </c:scaling>
        <c:delete val="0"/>
        <c:axPos val="b"/>
        <c:numFmt formatCode="m/d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484340952"/>
        <c:crosses val="autoZero"/>
        <c:crossBetween val="midCat"/>
      </c:valAx>
      <c:valAx>
        <c:axId val="484340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r>
                  <a:rPr lang="ja-JP"/>
                  <a:t>草量（ｇ</a:t>
                </a:r>
                <a:r>
                  <a:rPr lang="en-US"/>
                  <a:t>DM/</a:t>
                </a:r>
                <a:r>
                  <a:rPr lang="ja-JP"/>
                  <a:t>ｍ</a:t>
                </a:r>
                <a:r>
                  <a:rPr lang="ja-JP" baseline="30000"/>
                  <a:t>２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5.5877434684998589E-2"/>
              <c:y val="0.230485752757357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4843393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961582290446712"/>
          <c:y val="0.89994683993235369"/>
          <c:w val="0.7913273434764283"/>
          <c:h val="9.31001955042240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 sz="1600"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8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altLang="en-US" sz="1800" b="1" i="0" u="sng" baseline="0">
                <a:effectLst/>
              </a:rPr>
              <a:t>入牧</a:t>
            </a:r>
            <a:r>
              <a:rPr lang="ja-JP" altLang="ja-JP" sz="1800" b="1" i="0" u="sng" baseline="0">
                <a:effectLst/>
              </a:rPr>
              <a:t>日と放牧終了</a:t>
            </a:r>
            <a:r>
              <a:rPr lang="ja-JP" altLang="en-US" sz="1800" b="1" i="0" u="sng" baseline="0">
                <a:effectLst/>
              </a:rPr>
              <a:t>日</a:t>
            </a:r>
            <a:r>
              <a:rPr lang="ja-JP" altLang="ja-JP" sz="1800" b="1" i="0" u="sng" baseline="0">
                <a:effectLst/>
              </a:rPr>
              <a:t>の関係</a:t>
            </a:r>
            <a:endParaRPr lang="ja-JP" altLang="ja-JP">
              <a:effectLst/>
            </a:endParaRPr>
          </a:p>
        </c:rich>
      </c:tx>
      <c:layout>
        <c:manualLayout>
          <c:xMode val="edge"/>
          <c:yMode val="edge"/>
          <c:x val="0.2248087596812926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38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9950021576990154"/>
          <c:y val="0.15084702952010662"/>
          <c:w val="0.72936479484788308"/>
          <c:h val="0.63219164782026593"/>
        </c:manualLayout>
      </c:layout>
      <c:scatterChart>
        <c:scatterStyle val="lineMarker"/>
        <c:varyColors val="0"/>
        <c:ser>
          <c:idx val="0"/>
          <c:order val="0"/>
          <c:tx>
            <c:strRef>
              <c:f>入牧日比較!$F$15</c:f>
              <c:strCache>
                <c:ptCount val="1"/>
                <c:pt idx="0">
                  <c:v>エンバク</c:v>
                </c:pt>
              </c:strCache>
            </c:strRef>
          </c:tx>
          <c:spPr>
            <a:ln w="19050" cap="rnd">
              <a:solidFill>
                <a:srgbClr val="FF339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3399"/>
              </a:solidFill>
              <a:ln w="9525">
                <a:solidFill>
                  <a:srgbClr val="FF3399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0.23020324750711693"/>
                  <c:y val="1.856338529846889E-2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115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メイリオ" panose="020B0604030504040204" pitchFamily="50" charset="-128"/>
                        <a:ea typeface="メイリオ" panose="020B0604030504040204" pitchFamily="50" charset="-128"/>
                        <a:cs typeface="+mn-cs"/>
                      </a:defRPr>
                    </a:pPr>
                    <a:r>
                      <a:rPr lang="ja-JP" altLang="en-US"/>
                      <a:t>エンバク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rgbClr val="FF3399"/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15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メイリオ" panose="020B0604030504040204" pitchFamily="50" charset="-128"/>
                      <a:ea typeface="メイリオ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245F-44A6-B860-F794969911D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5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Ref>
              <c:f>入牧日比較!$C$10:$C$14</c:f>
              <c:numCache>
                <c:formatCode>m"月"d"日"</c:formatCode>
                <c:ptCount val="5"/>
                <c:pt idx="0">
                  <c:v>42658</c:v>
                </c:pt>
                <c:pt idx="1">
                  <c:v>42663</c:v>
                </c:pt>
                <c:pt idx="2">
                  <c:v>42668</c:v>
                </c:pt>
                <c:pt idx="3">
                  <c:v>42673</c:v>
                </c:pt>
                <c:pt idx="4">
                  <c:v>42678</c:v>
                </c:pt>
              </c:numCache>
            </c:numRef>
          </c:xVal>
          <c:yVal>
            <c:numRef>
              <c:f>入牧日比較!$F$16:$F$20</c:f>
              <c:numCache>
                <c:formatCode>m"月"d"日"</c:formatCode>
                <c:ptCount val="5"/>
                <c:pt idx="0">
                  <c:v>42668</c:v>
                </c:pt>
                <c:pt idx="1">
                  <c:v>42680</c:v>
                </c:pt>
                <c:pt idx="2">
                  <c:v>42697</c:v>
                </c:pt>
                <c:pt idx="3">
                  <c:v>42719</c:v>
                </c:pt>
                <c:pt idx="4">
                  <c:v>42746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5F-44A6-B860-F794969911DF}"/>
            </c:ext>
          </c:extLst>
        </c:ser>
        <c:ser>
          <c:idx val="1"/>
          <c:order val="1"/>
          <c:tx>
            <c:strRef>
              <c:f>入牧日比較!$G$15</c:f>
              <c:strCache>
                <c:ptCount val="1"/>
                <c:pt idx="0">
                  <c:v>ライムギ</c:v>
                </c:pt>
              </c:strCache>
            </c:strRef>
          </c:tx>
          <c:spPr>
            <a:ln w="19050" cap="rnd">
              <a:solidFill>
                <a:srgbClr val="00CC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CCFF"/>
              </a:solidFill>
              <a:ln w="9525">
                <a:solidFill>
                  <a:srgbClr val="00CCFF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0.11382138710857342"/>
                  <c:y val="9.7280779247801583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5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メイリオ" panose="020B0604030504040204" pitchFamily="50" charset="-128"/>
                        <a:ea typeface="メイリオ" panose="020B0604030504040204" pitchFamily="50" charset="-128"/>
                        <a:cs typeface="+mn-cs"/>
                      </a:defRPr>
                    </a:pPr>
                    <a:fld id="{B56EF506-7465-48F0-A746-0C23DBFABC2E}" type="SERIESNAME">
                      <a:rPr lang="ja-JP" altLang="en-US"/>
                      <a:pPr>
                        <a:defRPr/>
                      </a:pPr>
                      <a:t>[系列名]</a:t>
                    </a:fld>
                    <a:endParaRPr lang="ja-JP" altLang="en-US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rgbClr val="00CCFF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5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メイリオ" panose="020B0604030504040204" pitchFamily="50" charset="-128"/>
                      <a:ea typeface="メイリオ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245F-44A6-B860-F794969911D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5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Ref>
              <c:f>入牧日比較!$C$10:$C$14</c:f>
              <c:numCache>
                <c:formatCode>m"月"d"日"</c:formatCode>
                <c:ptCount val="5"/>
                <c:pt idx="0">
                  <c:v>42658</c:v>
                </c:pt>
                <c:pt idx="1">
                  <c:v>42663</c:v>
                </c:pt>
                <c:pt idx="2">
                  <c:v>42668</c:v>
                </c:pt>
                <c:pt idx="3">
                  <c:v>42673</c:v>
                </c:pt>
                <c:pt idx="4">
                  <c:v>42678</c:v>
                </c:pt>
              </c:numCache>
            </c:numRef>
          </c:xVal>
          <c:yVal>
            <c:numRef>
              <c:f>入牧日比較!$G$16:$G$20</c:f>
              <c:numCache>
                <c:formatCode>m"月"d"日"</c:formatCode>
                <c:ptCount val="5"/>
                <c:pt idx="0">
                  <c:v>42672</c:v>
                </c:pt>
                <c:pt idx="1">
                  <c:v>42690</c:v>
                </c:pt>
                <c:pt idx="2">
                  <c:v>42712</c:v>
                </c:pt>
                <c:pt idx="3">
                  <c:v>42736</c:v>
                </c:pt>
                <c:pt idx="4">
                  <c:v>42760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5F-44A6-B860-F794969911DF}"/>
            </c:ext>
          </c:extLst>
        </c:ser>
        <c:ser>
          <c:idx val="2"/>
          <c:order val="2"/>
          <c:tx>
            <c:strRef>
              <c:f>入牧日比較!$H$15</c:f>
              <c:strCache>
                <c:ptCount val="1"/>
                <c:pt idx="0">
                  <c:v>IR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3.0347904527876571E-2"/>
                  <c:y val="8.1961925614845346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5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メイリオ" panose="020B0604030504040204" pitchFamily="50" charset="-128"/>
                        <a:ea typeface="メイリオ" panose="020B0604030504040204" pitchFamily="50" charset="-128"/>
                        <a:cs typeface="+mn-cs"/>
                      </a:defRPr>
                    </a:pPr>
                    <a:r>
                      <a:rPr lang="en-US" altLang="ja-JP"/>
                      <a:t>IR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rgbClr val="FFC000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5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メイリオ" panose="020B0604030504040204" pitchFamily="50" charset="-128"/>
                      <a:ea typeface="メイリオ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6.7449390455177241E-2"/>
                      <c:h val="9.194005349516823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45F-44A6-B860-F794969911D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5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Ref>
              <c:f>入牧日比較!$C$10:$C$14</c:f>
              <c:numCache>
                <c:formatCode>m"月"d"日"</c:formatCode>
                <c:ptCount val="5"/>
                <c:pt idx="0">
                  <c:v>42658</c:v>
                </c:pt>
                <c:pt idx="1">
                  <c:v>42663</c:v>
                </c:pt>
                <c:pt idx="2">
                  <c:v>42668</c:v>
                </c:pt>
                <c:pt idx="3">
                  <c:v>42673</c:v>
                </c:pt>
                <c:pt idx="4">
                  <c:v>42678</c:v>
                </c:pt>
              </c:numCache>
            </c:numRef>
          </c:xVal>
          <c:yVal>
            <c:numRef>
              <c:f>入牧日比較!$H$16:$H$20</c:f>
              <c:numCache>
                <c:formatCode>m"月"d"日"</c:formatCode>
                <c:ptCount val="5"/>
                <c:pt idx="0">
                  <c:v>42679</c:v>
                </c:pt>
                <c:pt idx="1">
                  <c:v>42705</c:v>
                </c:pt>
                <c:pt idx="2">
                  <c:v>42735</c:v>
                </c:pt>
                <c:pt idx="3">
                  <c:v>42764</c:v>
                </c:pt>
                <c:pt idx="4">
                  <c:v>42788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45F-44A6-B860-F79496991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280000"/>
        <c:axId val="397286888"/>
      </c:scatterChart>
      <c:valAx>
        <c:axId val="397280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r>
                  <a:rPr lang="ja-JP"/>
                  <a:t>入牧日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m&quot;月&quot;d&quot;日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397286888"/>
        <c:crosses val="autoZero"/>
        <c:crossBetween val="midCat"/>
      </c:valAx>
      <c:valAx>
        <c:axId val="397286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r>
                  <a:rPr lang="ja-JP"/>
                  <a:t>放牧終了日</a:t>
                </a:r>
              </a:p>
            </c:rich>
          </c:tx>
          <c:layout>
            <c:manualLayout>
              <c:xMode val="edge"/>
              <c:yMode val="edge"/>
              <c:x val="1.2350097483531419E-2"/>
              <c:y val="0.341838425633246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m/d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397280000"/>
        <c:crosses val="autoZero"/>
        <c:crossBetween val="midCat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 sz="1150"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b="1" u="sng">
                <a:solidFill>
                  <a:srgbClr val="FF3399"/>
                </a:solidFill>
              </a:rPr>
              <a:t>エンバク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9170423846068493"/>
          <c:y val="0.12329666711249727"/>
          <c:w val="0.73956938308284215"/>
          <c:h val="0.51674522028871994"/>
        </c:manualLayout>
      </c:layout>
      <c:scatterChart>
        <c:scatterStyle val="lineMarker"/>
        <c:varyColors val="0"/>
        <c:ser>
          <c:idx val="1"/>
          <c:order val="0"/>
          <c:tx>
            <c:strRef>
              <c:f>入牧日計算!$J$2</c:f>
              <c:strCache>
                <c:ptCount val="1"/>
                <c:pt idx="0">
                  <c:v>Oat</c:v>
                </c:pt>
              </c:strCache>
            </c:strRef>
          </c:tx>
          <c:spPr>
            <a:ln w="19050" cap="rnd">
              <a:solidFill>
                <a:srgbClr val="FF0066"/>
              </a:solidFill>
              <a:round/>
            </a:ln>
            <a:effectLst/>
          </c:spPr>
          <c:marker>
            <c:symbol val="none"/>
          </c:marker>
          <c:xVal>
            <c:numRef>
              <c:f>入牧日計算!$H$3:$H$260</c:f>
              <c:numCache>
                <c:formatCode>m"月"d"日"</c:formatCode>
                <c:ptCount val="258"/>
                <c:pt idx="0">
                  <c:v>42620</c:v>
                </c:pt>
                <c:pt idx="1">
                  <c:v>42621</c:v>
                </c:pt>
                <c:pt idx="2">
                  <c:v>42622</c:v>
                </c:pt>
                <c:pt idx="3">
                  <c:v>42623</c:v>
                </c:pt>
                <c:pt idx="4">
                  <c:v>42624</c:v>
                </c:pt>
                <c:pt idx="5">
                  <c:v>42625</c:v>
                </c:pt>
                <c:pt idx="6">
                  <c:v>42626</c:v>
                </c:pt>
                <c:pt idx="7">
                  <c:v>42627</c:v>
                </c:pt>
                <c:pt idx="8">
                  <c:v>42628</c:v>
                </c:pt>
                <c:pt idx="9">
                  <c:v>42629</c:v>
                </c:pt>
                <c:pt idx="10">
                  <c:v>42630</c:v>
                </c:pt>
                <c:pt idx="11">
                  <c:v>42631</c:v>
                </c:pt>
                <c:pt idx="12">
                  <c:v>42632</c:v>
                </c:pt>
                <c:pt idx="13">
                  <c:v>42633</c:v>
                </c:pt>
                <c:pt idx="14">
                  <c:v>42634</c:v>
                </c:pt>
                <c:pt idx="15">
                  <c:v>42635</c:v>
                </c:pt>
                <c:pt idx="16">
                  <c:v>42636</c:v>
                </c:pt>
                <c:pt idx="17">
                  <c:v>42637</c:v>
                </c:pt>
                <c:pt idx="18">
                  <c:v>42638</c:v>
                </c:pt>
                <c:pt idx="19">
                  <c:v>42639</c:v>
                </c:pt>
                <c:pt idx="20">
                  <c:v>42640</c:v>
                </c:pt>
                <c:pt idx="21">
                  <c:v>42641</c:v>
                </c:pt>
                <c:pt idx="22">
                  <c:v>42642</c:v>
                </c:pt>
                <c:pt idx="23">
                  <c:v>42643</c:v>
                </c:pt>
                <c:pt idx="24">
                  <c:v>42644</c:v>
                </c:pt>
                <c:pt idx="25">
                  <c:v>42645</c:v>
                </c:pt>
                <c:pt idx="26">
                  <c:v>42646</c:v>
                </c:pt>
                <c:pt idx="27">
                  <c:v>42647</c:v>
                </c:pt>
                <c:pt idx="28">
                  <c:v>42648</c:v>
                </c:pt>
                <c:pt idx="29">
                  <c:v>42649</c:v>
                </c:pt>
                <c:pt idx="30">
                  <c:v>42650</c:v>
                </c:pt>
                <c:pt idx="31">
                  <c:v>42651</c:v>
                </c:pt>
                <c:pt idx="32">
                  <c:v>42652</c:v>
                </c:pt>
                <c:pt idx="33">
                  <c:v>42653</c:v>
                </c:pt>
                <c:pt idx="34">
                  <c:v>42654</c:v>
                </c:pt>
                <c:pt idx="35">
                  <c:v>42655</c:v>
                </c:pt>
                <c:pt idx="36">
                  <c:v>42656</c:v>
                </c:pt>
                <c:pt idx="37">
                  <c:v>42657</c:v>
                </c:pt>
                <c:pt idx="38">
                  <c:v>42658</c:v>
                </c:pt>
                <c:pt idx="39">
                  <c:v>42659</c:v>
                </c:pt>
                <c:pt idx="40">
                  <c:v>42660</c:v>
                </c:pt>
                <c:pt idx="41">
                  <c:v>42661</c:v>
                </c:pt>
                <c:pt idx="42">
                  <c:v>42662</c:v>
                </c:pt>
                <c:pt idx="43">
                  <c:v>42663</c:v>
                </c:pt>
                <c:pt idx="44">
                  <c:v>42664</c:v>
                </c:pt>
                <c:pt idx="45">
                  <c:v>42665</c:v>
                </c:pt>
                <c:pt idx="46">
                  <c:v>42666</c:v>
                </c:pt>
                <c:pt idx="47">
                  <c:v>42667</c:v>
                </c:pt>
                <c:pt idx="48">
                  <c:v>42668</c:v>
                </c:pt>
                <c:pt idx="49">
                  <c:v>42669</c:v>
                </c:pt>
                <c:pt idx="50">
                  <c:v>42670</c:v>
                </c:pt>
                <c:pt idx="51">
                  <c:v>42671</c:v>
                </c:pt>
                <c:pt idx="52">
                  <c:v>42672</c:v>
                </c:pt>
                <c:pt idx="53">
                  <c:v>42673</c:v>
                </c:pt>
                <c:pt idx="54">
                  <c:v>42674</c:v>
                </c:pt>
                <c:pt idx="55">
                  <c:v>42675</c:v>
                </c:pt>
                <c:pt idx="56">
                  <c:v>42676</c:v>
                </c:pt>
                <c:pt idx="57">
                  <c:v>42677</c:v>
                </c:pt>
                <c:pt idx="58">
                  <c:v>42678</c:v>
                </c:pt>
                <c:pt idx="59">
                  <c:v>42679</c:v>
                </c:pt>
                <c:pt idx="60">
                  <c:v>42680</c:v>
                </c:pt>
                <c:pt idx="61">
                  <c:v>42681</c:v>
                </c:pt>
                <c:pt idx="62">
                  <c:v>42682</c:v>
                </c:pt>
                <c:pt idx="63">
                  <c:v>42683</c:v>
                </c:pt>
                <c:pt idx="64">
                  <c:v>42684</c:v>
                </c:pt>
                <c:pt idx="65">
                  <c:v>42685</c:v>
                </c:pt>
                <c:pt idx="66">
                  <c:v>42686</c:v>
                </c:pt>
                <c:pt idx="67">
                  <c:v>42687</c:v>
                </c:pt>
                <c:pt idx="68">
                  <c:v>42688</c:v>
                </c:pt>
                <c:pt idx="69">
                  <c:v>42689</c:v>
                </c:pt>
                <c:pt idx="70">
                  <c:v>42690</c:v>
                </c:pt>
                <c:pt idx="71">
                  <c:v>42691</c:v>
                </c:pt>
                <c:pt idx="72">
                  <c:v>42692</c:v>
                </c:pt>
                <c:pt idx="73">
                  <c:v>42693</c:v>
                </c:pt>
                <c:pt idx="74">
                  <c:v>42694</c:v>
                </c:pt>
                <c:pt idx="75">
                  <c:v>42695</c:v>
                </c:pt>
                <c:pt idx="76">
                  <c:v>42696</c:v>
                </c:pt>
                <c:pt idx="77">
                  <c:v>42697</c:v>
                </c:pt>
                <c:pt idx="78">
                  <c:v>42698</c:v>
                </c:pt>
                <c:pt idx="79">
                  <c:v>42699</c:v>
                </c:pt>
                <c:pt idx="80">
                  <c:v>42700</c:v>
                </c:pt>
                <c:pt idx="81">
                  <c:v>42701</c:v>
                </c:pt>
                <c:pt idx="82">
                  <c:v>42702</c:v>
                </c:pt>
                <c:pt idx="83">
                  <c:v>42703</c:v>
                </c:pt>
                <c:pt idx="84">
                  <c:v>42704</c:v>
                </c:pt>
                <c:pt idx="85">
                  <c:v>42705</c:v>
                </c:pt>
                <c:pt idx="86">
                  <c:v>42706</c:v>
                </c:pt>
                <c:pt idx="87">
                  <c:v>42707</c:v>
                </c:pt>
                <c:pt idx="88">
                  <c:v>42708</c:v>
                </c:pt>
                <c:pt idx="89">
                  <c:v>42709</c:v>
                </c:pt>
                <c:pt idx="90">
                  <c:v>42710</c:v>
                </c:pt>
                <c:pt idx="91">
                  <c:v>42711</c:v>
                </c:pt>
                <c:pt idx="92">
                  <c:v>42712</c:v>
                </c:pt>
                <c:pt idx="93">
                  <c:v>42713</c:v>
                </c:pt>
                <c:pt idx="94">
                  <c:v>42714</c:v>
                </c:pt>
                <c:pt idx="95">
                  <c:v>42715</c:v>
                </c:pt>
                <c:pt idx="96">
                  <c:v>42716</c:v>
                </c:pt>
                <c:pt idx="97">
                  <c:v>42717</c:v>
                </c:pt>
                <c:pt idx="98">
                  <c:v>42718</c:v>
                </c:pt>
                <c:pt idx="99">
                  <c:v>42719</c:v>
                </c:pt>
                <c:pt idx="100">
                  <c:v>42720</c:v>
                </c:pt>
                <c:pt idx="101">
                  <c:v>42721</c:v>
                </c:pt>
                <c:pt idx="102">
                  <c:v>42722</c:v>
                </c:pt>
                <c:pt idx="103">
                  <c:v>42723</c:v>
                </c:pt>
                <c:pt idx="104">
                  <c:v>42724</c:v>
                </c:pt>
                <c:pt idx="105">
                  <c:v>42725</c:v>
                </c:pt>
                <c:pt idx="106">
                  <c:v>42726</c:v>
                </c:pt>
                <c:pt idx="107">
                  <c:v>42727</c:v>
                </c:pt>
                <c:pt idx="108">
                  <c:v>42728</c:v>
                </c:pt>
                <c:pt idx="109">
                  <c:v>42729</c:v>
                </c:pt>
                <c:pt idx="110">
                  <c:v>42730</c:v>
                </c:pt>
                <c:pt idx="111">
                  <c:v>42731</c:v>
                </c:pt>
                <c:pt idx="112">
                  <c:v>42732</c:v>
                </c:pt>
                <c:pt idx="113">
                  <c:v>42733</c:v>
                </c:pt>
                <c:pt idx="114">
                  <c:v>42734</c:v>
                </c:pt>
                <c:pt idx="115">
                  <c:v>42735</c:v>
                </c:pt>
                <c:pt idx="116">
                  <c:v>42736</c:v>
                </c:pt>
                <c:pt idx="117">
                  <c:v>42737</c:v>
                </c:pt>
                <c:pt idx="118">
                  <c:v>42738</c:v>
                </c:pt>
                <c:pt idx="119">
                  <c:v>42739</c:v>
                </c:pt>
                <c:pt idx="120">
                  <c:v>42740</c:v>
                </c:pt>
                <c:pt idx="121">
                  <c:v>42741</c:v>
                </c:pt>
                <c:pt idx="122">
                  <c:v>42742</c:v>
                </c:pt>
                <c:pt idx="123">
                  <c:v>42743</c:v>
                </c:pt>
                <c:pt idx="124">
                  <c:v>42744</c:v>
                </c:pt>
                <c:pt idx="125">
                  <c:v>42745</c:v>
                </c:pt>
                <c:pt idx="126">
                  <c:v>42746</c:v>
                </c:pt>
                <c:pt idx="127">
                  <c:v>42747</c:v>
                </c:pt>
                <c:pt idx="128">
                  <c:v>42748</c:v>
                </c:pt>
                <c:pt idx="129">
                  <c:v>42749</c:v>
                </c:pt>
                <c:pt idx="130">
                  <c:v>42750</c:v>
                </c:pt>
                <c:pt idx="131">
                  <c:v>42751</c:v>
                </c:pt>
                <c:pt idx="132">
                  <c:v>42752</c:v>
                </c:pt>
                <c:pt idx="133">
                  <c:v>42753</c:v>
                </c:pt>
                <c:pt idx="134">
                  <c:v>42754</c:v>
                </c:pt>
                <c:pt idx="135">
                  <c:v>42755</c:v>
                </c:pt>
                <c:pt idx="136">
                  <c:v>42756</c:v>
                </c:pt>
                <c:pt idx="137">
                  <c:v>42757</c:v>
                </c:pt>
                <c:pt idx="138">
                  <c:v>42758</c:v>
                </c:pt>
                <c:pt idx="139">
                  <c:v>42759</c:v>
                </c:pt>
                <c:pt idx="140">
                  <c:v>42760</c:v>
                </c:pt>
                <c:pt idx="141">
                  <c:v>42761</c:v>
                </c:pt>
                <c:pt idx="142">
                  <c:v>42762</c:v>
                </c:pt>
                <c:pt idx="143">
                  <c:v>42763</c:v>
                </c:pt>
                <c:pt idx="144">
                  <c:v>42764</c:v>
                </c:pt>
                <c:pt idx="145">
                  <c:v>42765</c:v>
                </c:pt>
                <c:pt idx="146">
                  <c:v>42766</c:v>
                </c:pt>
                <c:pt idx="147">
                  <c:v>42767</c:v>
                </c:pt>
                <c:pt idx="148">
                  <c:v>42768</c:v>
                </c:pt>
                <c:pt idx="149">
                  <c:v>42769</c:v>
                </c:pt>
                <c:pt idx="150">
                  <c:v>42770</c:v>
                </c:pt>
                <c:pt idx="151">
                  <c:v>42771</c:v>
                </c:pt>
                <c:pt idx="152">
                  <c:v>42772</c:v>
                </c:pt>
                <c:pt idx="153">
                  <c:v>42773</c:v>
                </c:pt>
                <c:pt idx="154">
                  <c:v>42774</c:v>
                </c:pt>
                <c:pt idx="155">
                  <c:v>42775</c:v>
                </c:pt>
                <c:pt idx="156">
                  <c:v>42776</c:v>
                </c:pt>
                <c:pt idx="157">
                  <c:v>42777</c:v>
                </c:pt>
                <c:pt idx="158">
                  <c:v>42778</c:v>
                </c:pt>
                <c:pt idx="159">
                  <c:v>42779</c:v>
                </c:pt>
                <c:pt idx="160">
                  <c:v>42780</c:v>
                </c:pt>
                <c:pt idx="161">
                  <c:v>42781</c:v>
                </c:pt>
                <c:pt idx="162">
                  <c:v>42782</c:v>
                </c:pt>
                <c:pt idx="163">
                  <c:v>42783</c:v>
                </c:pt>
                <c:pt idx="164">
                  <c:v>42784</c:v>
                </c:pt>
                <c:pt idx="165">
                  <c:v>42785</c:v>
                </c:pt>
                <c:pt idx="166">
                  <c:v>42786</c:v>
                </c:pt>
                <c:pt idx="167">
                  <c:v>42787</c:v>
                </c:pt>
                <c:pt idx="168">
                  <c:v>42788</c:v>
                </c:pt>
                <c:pt idx="169">
                  <c:v>42789</c:v>
                </c:pt>
                <c:pt idx="170">
                  <c:v>42790</c:v>
                </c:pt>
                <c:pt idx="171">
                  <c:v>42791</c:v>
                </c:pt>
                <c:pt idx="172">
                  <c:v>42792</c:v>
                </c:pt>
                <c:pt idx="173">
                  <c:v>42793</c:v>
                </c:pt>
                <c:pt idx="174">
                  <c:v>42794</c:v>
                </c:pt>
                <c:pt idx="175">
                  <c:v>42795</c:v>
                </c:pt>
                <c:pt idx="176">
                  <c:v>42796</c:v>
                </c:pt>
                <c:pt idx="177">
                  <c:v>42797</c:v>
                </c:pt>
                <c:pt idx="178">
                  <c:v>42798</c:v>
                </c:pt>
                <c:pt idx="179">
                  <c:v>42799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</c:numCache>
            </c:numRef>
          </c:xVal>
          <c:yVal>
            <c:numRef>
              <c:f>入牧日計算!$J$3:$J$260</c:f>
              <c:numCache>
                <c:formatCode>0.0</c:formatCode>
                <c:ptCount val="258"/>
                <c:pt idx="0">
                  <c:v>0.47787134203575821</c:v>
                </c:pt>
                <c:pt idx="1">
                  <c:v>0.56706419522123441</c:v>
                </c:pt>
                <c:pt idx="2">
                  <c:v>0.67036280758672484</c:v>
                </c:pt>
                <c:pt idx="3">
                  <c:v>0.78955136106301227</c:v>
                </c:pt>
                <c:pt idx="4">
                  <c:v>0.92657204812620286</c:v>
                </c:pt>
                <c:pt idx="5">
                  <c:v>1.0835303783780728</c:v>
                </c:pt>
                <c:pt idx="6">
                  <c:v>1.262699666309153</c:v>
                </c:pt>
                <c:pt idx="7">
                  <c:v>1.4665245987662348</c:v>
                </c:pt>
                <c:pt idx="8">
                  <c:v>1.6976237868009862</c:v>
                </c:pt>
                <c:pt idx="9">
                  <c:v>1.9587912143857515</c:v>
                </c:pt>
                <c:pt idx="10">
                  <c:v>2.2529965058453238</c:v>
                </c:pt>
                <c:pt idx="11">
                  <c:v>2.5833839446361644</c:v>
                </c:pt>
                <c:pt idx="12">
                  <c:v>2.9532701881452326</c:v>
                </c:pt>
                <c:pt idx="13">
                  <c:v>3.3661406362921609</c:v>
                </c:pt>
                <c:pt idx="14">
                  <c:v>3.8256444256940982</c:v>
                </c:pt>
                <c:pt idx="15">
                  <c:v>4.3355880357690468</c:v>
                </c:pt>
                <c:pt idx="16">
                  <c:v>4.8999275081783118</c:v>
                </c:pt>
                <c:pt idx="17">
                  <c:v>5.5227592962032146</c:v>
                </c:pt>
                <c:pt idx="18">
                  <c:v>6.2083097757777752</c:v>
                </c:pt>
                <c:pt idx="19">
                  <c:v>6.9609234647240319</c:v>
                </c:pt>
                <c:pt idx="20">
                  <c:v>7.7850500110367493</c:v>
                </c:pt>
                <c:pt idx="21">
                  <c:v>8.6852300246295009</c:v>
                </c:pt>
                <c:pt idx="22">
                  <c:v>9.666079839592328</c:v>
                </c:pt>
                <c:pt idx="23">
                  <c:v>10.732275305550832</c:v>
                </c:pt>
                <c:pt idx="24">
                  <c:v>11.888534717008923</c:v>
                </c:pt>
                <c:pt idx="25">
                  <c:v>13.139600998480175</c:v>
                </c:pt>
                <c:pt idx="26">
                  <c:v>14.490223270667537</c:v>
                </c:pt>
                <c:pt idx="27">
                  <c:v>15.945137928870034</c:v>
                </c:pt>
                <c:pt idx="28">
                  <c:v>17.509049369132907</c:v>
                </c:pt>
                <c:pt idx="29">
                  <c:v>19.186610500400974</c:v>
                </c:pt>
                <c:pt idx="30">
                  <c:v>20.982403182090039</c:v>
                </c:pt>
                <c:pt idx="31">
                  <c:v>22.900918726092986</c:v>
                </c:pt>
                <c:pt idx="32">
                  <c:v>24.946538600340865</c:v>
                </c:pt>
                <c:pt idx="33">
                  <c:v>27.123515467719301</c:v>
                </c:pt>
                <c:pt idx="34">
                  <c:v>29.435954689488952</c:v>
                </c:pt>
                <c:pt idx="35">
                  <c:v>31.887796416485987</c:v>
                </c:pt>
                <c:pt idx="36">
                  <c:v>34.482798384400731</c:v>
                </c:pt>
                <c:pt idx="37">
                  <c:v>37.224519521481142</c:v>
                </c:pt>
                <c:pt idx="38">
                  <c:v>40.11630446821929</c:v>
                </c:pt>
                <c:pt idx="39">
                  <c:v>43.161269099091669</c:v>
                </c:pt>
                <c:pt idx="40">
                  <c:v>46.362287126382043</c:v>
                </c:pt>
                <c:pt idx="41">
                  <c:v>49.72197785565843</c:v>
                </c:pt>
                <c:pt idx="42">
                  <c:v>53.242695151744556</c:v>
                </c:pt>
                <c:pt idx="43">
                  <c:v>56.926517663150889</c:v>
                </c:pt>
                <c:pt idx="44">
                  <c:v>60.775240342043524</c:v>
                </c:pt>
                <c:pt idx="45">
                  <c:v>64.790367286046191</c:v>
                </c:pt>
                <c:pt idx="46">
                  <c:v>68.973105917605821</c:v>
                </c:pt>
                <c:pt idx="47">
                  <c:v>73.324362506403347</c:v>
                </c:pt>
                <c:pt idx="48">
                  <c:v>77.844739030452629</c:v>
                </c:pt>
                <c:pt idx="49">
                  <c:v>82.534531362176395</c:v>
                </c:pt>
                <c:pt idx="50">
                  <c:v>87.393728756953394</c:v>
                </c:pt>
                <c:pt idx="51">
                  <c:v>92.422014613443523</c:v>
                </c:pt>
                <c:pt idx="52">
                  <c:v>97.618768467473615</c:v>
                </c:pt>
                <c:pt idx="53">
                  <c:v>102.98306917443009</c:v>
                </c:pt>
                <c:pt idx="54">
                  <c:v>108.51369922898874</c:v>
                </c:pt>
                <c:pt idx="55">
                  <c:v>114.20915016562522</c:v>
                </c:pt>
                <c:pt idx="56">
                  <c:v>120.06762897869855</c:v>
                </c:pt>
                <c:pt idx="57">
                  <c:v>126.08706549698441</c:v>
                </c:pt>
                <c:pt idx="58">
                  <c:v>132.2651206443378</c:v>
                </c:pt>
                <c:pt idx="59">
                  <c:v>138.59919551567165</c:v>
                </c:pt>
                <c:pt idx="60">
                  <c:v>145.08644119562535</c:v>
                </c:pt>
                <c:pt idx="61">
                  <c:v>151.7237692461309</c:v>
                </c:pt>
                <c:pt idx="62">
                  <c:v>158.50786278853872</c:v>
                </c:pt>
                <c:pt idx="63">
                  <c:v>165.43518810598792</c:v>
                </c:pt>
                <c:pt idx="64">
                  <c:v>172.50200669227695</c:v>
                </c:pt>
                <c:pt idx="65">
                  <c:v>179.70438767454584</c:v>
                </c:pt>
                <c:pt idx="66">
                  <c:v>187.03822053859275</c:v>
                </c:pt>
                <c:pt idx="67">
                  <c:v>194.49922808756094</c:v>
                </c:pt>
                <c:pt idx="68">
                  <c:v>202.08297956700724</c:v>
                </c:pt>
                <c:pt idx="69">
                  <c:v>209.78490389195082</c:v>
                </c:pt>
                <c:pt idx="70">
                  <c:v>217.60030291436073</c:v>
                </c:pt>
                <c:pt idx="71">
                  <c:v>225.52436467262882</c:v>
                </c:pt>
                <c:pt idx="72">
                  <c:v>233.55217656784555</c:v>
                </c:pt>
                <c:pt idx="73">
                  <c:v>241.67873841511596</c:v>
                </c:pt>
                <c:pt idx="74">
                  <c:v>249.89897532168328</c:v>
                </c:pt>
                <c:pt idx="75">
                  <c:v>258.20775034722658</c:v>
                </c:pt>
                <c:pt idx="76">
                  <c:v>266.59987690534041</c:v>
                </c:pt>
                <c:pt idx="77">
                  <c:v>275.0701308688615</c:v>
                </c:pt>
                <c:pt idx="78">
                  <c:v>283.61326234533567</c:v>
                </c:pt>
                <c:pt idx="79">
                  <c:v>292.22400709251377</c:v>
                </c:pt>
                <c:pt idx="80">
                  <c:v>300.89709754729068</c:v>
                </c:pt>
                <c:pt idx="81">
                  <c:v>309.62727344494334</c:v>
                </c:pt>
                <c:pt idx="82">
                  <c:v>318.40929200885569</c:v>
                </c:pt>
                <c:pt idx="83">
                  <c:v>327.23793769414658</c:v>
                </c:pt>
                <c:pt idx="84">
                  <c:v>336.10803147169645</c:v>
                </c:pt>
                <c:pt idx="85">
                  <c:v>345.01443964201917</c:v>
                </c:pt>
                <c:pt idx="86">
                  <c:v>353.95208217122155</c:v>
                </c:pt>
                <c:pt idx="87">
                  <c:v>362.9159405439309</c:v>
                </c:pt>
                <c:pt idx="88">
                  <c:v>371.90106513055196</c:v>
                </c:pt>
                <c:pt idx="89">
                  <c:v>380.9025820685236</c:v>
                </c:pt>
                <c:pt idx="90">
                  <c:v>389.91569965939976</c:v>
                </c:pt>
                <c:pt idx="91">
                  <c:v>398.93571428555595</c:v>
                </c:pt>
                <c:pt idx="92">
                  <c:v>407.9580158521386</c:v>
                </c:pt>
                <c:pt idx="93">
                  <c:v>416.97809276153646</c:v>
                </c:pt>
                <c:pt idx="94">
                  <c:v>425.99153642913751</c:v>
                </c:pt>
                <c:pt idx="95">
                  <c:v>434.9940453504833</c:v>
                </c:pt>
                <c:pt idx="96">
                  <c:v>443.98142873111425</c:v>
                </c:pt>
                <c:pt idx="97">
                  <c:v>452.94960969145296</c:v>
                </c:pt>
                <c:pt idx="98">
                  <c:v>461.89462805996465</c:v>
                </c:pt>
                <c:pt idx="99">
                  <c:v>470.81264276862186</c:v>
                </c:pt>
                <c:pt idx="100">
                  <c:v>479.69993386533145</c:v>
                </c:pt>
                <c:pt idx="101">
                  <c:v>488.55290415852386</c:v>
                </c:pt>
                <c:pt idx="102">
                  <c:v>497.36808050950702</c:v>
                </c:pt>
                <c:pt idx="103">
                  <c:v>506.14211478851075</c:v>
                </c:pt>
                <c:pt idx="104">
                  <c:v>514.87178451054888</c:v>
                </c:pt>
                <c:pt idx="105">
                  <c:v>523.5539931673585</c:v>
                </c:pt>
                <c:pt idx="106">
                  <c:v>532.18577027171136</c:v>
                </c:pt>
                <c:pt idx="107">
                  <c:v>540.76427113035152</c:v>
                </c:pt>
                <c:pt idx="108">
                  <c:v>549.28677636171676</c:v>
                </c:pt>
                <c:pt idx="109">
                  <c:v>557.75069117441819</c:v>
                </c:pt>
                <c:pt idx="110">
                  <c:v>566.15354442223929</c:v>
                </c:pt>
                <c:pt idx="111">
                  <c:v>574.49298745112321</c:v>
                </c:pt>
                <c:pt idx="112">
                  <c:v>582.76679275331162</c:v>
                </c:pt>
                <c:pt idx="113">
                  <c:v>590.9728524434172</c:v>
                </c:pt>
                <c:pt idx="114">
                  <c:v>599.10917657083473</c:v>
                </c:pt>
                <c:pt idx="115">
                  <c:v>607.17389128245384</c:v>
                </c:pt>
                <c:pt idx="116">
                  <c:v>615.16523684919639</c:v>
                </c:pt>
                <c:pt idx="117">
                  <c:v>623.08156556942822</c:v>
                </c:pt>
                <c:pt idx="118">
                  <c:v>630.92133956180419</c:v>
                </c:pt>
                <c:pt idx="119">
                  <c:v>638.68312845961577</c:v>
                </c:pt>
                <c:pt idx="120">
                  <c:v>646.36560701818689</c:v>
                </c:pt>
                <c:pt idx="121">
                  <c:v>653.96755264636931</c:v>
                </c:pt>
                <c:pt idx="122">
                  <c:v>661.48784287265028</c:v>
                </c:pt>
                <c:pt idx="123">
                  <c:v>668.92545275588714</c:v>
                </c:pt>
                <c:pt idx="124">
                  <c:v>676.27945225015173</c:v>
                </c:pt>
                <c:pt idx="125">
                  <c:v>683.54900353267203</c:v>
                </c:pt>
                <c:pt idx="126">
                  <c:v>690.7333583033369</c:v>
                </c:pt>
                <c:pt idx="127">
                  <c:v>697.83185506375025</c:v>
                </c:pt>
                <c:pt idx="128">
                  <c:v>704.8439163833167</c:v>
                </c:pt>
                <c:pt idx="129">
                  <c:v>711.76904615937963</c:v>
                </c:pt>
                <c:pt idx="130">
                  <c:v>718.60682687795372</c:v>
                </c:pt>
                <c:pt idx="131">
                  <c:v>725.35691688115287</c:v>
                </c:pt>
                <c:pt idx="132">
                  <c:v>732.01904764696985</c:v>
                </c:pt>
                <c:pt idx="133">
                  <c:v>738.59302108664156</c:v>
                </c:pt>
                <c:pt idx="134">
                  <c:v>745.07870686442664</c:v>
                </c:pt>
                <c:pt idx="135">
                  <c:v>751.47603974422429</c:v>
                </c:pt>
                <c:pt idx="136">
                  <c:v>757.78501696708986</c:v>
                </c:pt>
                <c:pt idx="137">
                  <c:v>764.00569566333411</c:v>
                </c:pt>
                <c:pt idx="138">
                  <c:v>770.13819030255399</c:v>
                </c:pt>
                <c:pt idx="139">
                  <c:v>776.18267018460381</c:v>
                </c:pt>
                <c:pt idx="140">
                  <c:v>782.13935697420789</c:v>
                </c:pt>
                <c:pt idx="141">
                  <c:v>788.00852228161091</c:v>
                </c:pt>
                <c:pt idx="142">
                  <c:v>793.79048529138163</c:v>
                </c:pt>
                <c:pt idx="143">
                  <c:v>799.48561044121857</c:v>
                </c:pt>
                <c:pt idx="144">
                  <c:v>805.09430515234385</c:v>
                </c:pt>
                <c:pt idx="145">
                  <c:v>810.6170176128486</c:v>
                </c:pt>
                <c:pt idx="146">
                  <c:v>816.05423461510861</c:v>
                </c:pt>
                <c:pt idx="147">
                  <c:v>821.4064794481975</c:v>
                </c:pt>
                <c:pt idx="148">
                  <c:v>826.67430984601208</c:v>
                </c:pt>
                <c:pt idx="149">
                  <c:v>831.85831599165101</c:v>
                </c:pt>
                <c:pt idx="150">
                  <c:v>836.95911857840838</c:v>
                </c:pt>
                <c:pt idx="151">
                  <c:v>841.97736692759156</c:v>
                </c:pt>
                <c:pt idx="152">
                  <c:v>846.91373716321687</c:v>
                </c:pt>
                <c:pt idx="153">
                  <c:v>851.76893044350857</c:v>
                </c:pt>
                <c:pt idx="154">
                  <c:v>856.54367124899272</c:v>
                </c:pt>
                <c:pt idx="155">
                  <c:v>861.2387057268669</c:v>
                </c:pt>
                <c:pt idx="156">
                  <c:v>865.85480009121932</c:v>
                </c:pt>
                <c:pt idx="157">
                  <c:v>870.3927390785733</c:v>
                </c:pt>
                <c:pt idx="158">
                  <c:v>874.85332445814765</c:v>
                </c:pt>
                <c:pt idx="159">
                  <c:v>879.23737359613949</c:v>
                </c:pt>
                <c:pt idx="160">
                  <c:v>883.54571807327159</c:v>
                </c:pt>
                <c:pt idx="161">
                  <c:v>887.77920235477359</c:v>
                </c:pt>
                <c:pt idx="162">
                  <c:v>891.93868251191941</c:v>
                </c:pt>
                <c:pt idx="163">
                  <c:v>896.02502499418176</c:v>
                </c:pt>
                <c:pt idx="164">
                  <c:v>900.0391054510319</c:v>
                </c:pt>
                <c:pt idx="165">
                  <c:v>903.98180760236642</c:v>
                </c:pt>
                <c:pt idx="166">
                  <c:v>907.85402215651277</c:v>
                </c:pt>
                <c:pt idx="167">
                  <c:v>911.65664577474058</c:v>
                </c:pt>
                <c:pt idx="168">
                  <c:v>915.3905800811782</c:v>
                </c:pt>
                <c:pt idx="169">
                  <c:v>919.0567307170204</c:v>
                </c:pt>
                <c:pt idx="170">
                  <c:v>922.65600643789423</c:v>
                </c:pt>
                <c:pt idx="171">
                  <c:v>926.18931825324682</c:v>
                </c:pt>
                <c:pt idx="172">
                  <c:v>929.65757860660256</c:v>
                </c:pt>
                <c:pt idx="173">
                  <c:v>933.06170059554563</c:v>
                </c:pt>
                <c:pt idx="174">
                  <c:v>936.40259723027134</c:v>
                </c:pt>
                <c:pt idx="175">
                  <c:v>939.68118072956293</c:v>
                </c:pt>
                <c:pt idx="176">
                  <c:v>942.89836185304614</c:v>
                </c:pt>
                <c:pt idx="177">
                  <c:v>946.05504926859135</c:v>
                </c:pt>
                <c:pt idx="178">
                  <c:v>949.15214895373094</c:v>
                </c:pt>
                <c:pt idx="179">
                  <c:v>952.19056362998219</c:v>
                </c:pt>
                <c:pt idx="180">
                  <c:v>955.17119222896918</c:v>
                </c:pt>
                <c:pt idx="181">
                  <c:v>958.0949293892611</c:v>
                </c:pt>
                <c:pt idx="182">
                  <c:v>960.96266498285081</c:v>
                </c:pt>
                <c:pt idx="183">
                  <c:v>963.77528367022512</c:v>
                </c:pt>
                <c:pt idx="184">
                  <c:v>966.53366448298436</c:v>
                </c:pt>
                <c:pt idx="185">
                  <c:v>969.23868043300195</c:v>
                </c:pt>
                <c:pt idx="186">
                  <c:v>971.89119814712092</c:v>
                </c:pt>
                <c:pt idx="187">
                  <c:v>974.49207752641621</c:v>
                </c:pt>
                <c:pt idx="188">
                  <c:v>977.0421714290668</c:v>
                </c:pt>
                <c:pt idx="189">
                  <c:v>979.54232537590417</c:v>
                </c:pt>
                <c:pt idx="190">
                  <c:v>981.99337727772706</c:v>
                </c:pt>
                <c:pt idx="191">
                  <c:v>984.39615718349705</c:v>
                </c:pt>
                <c:pt idx="192">
                  <c:v>986.75148704854496</c:v>
                </c:pt>
                <c:pt idx="193">
                  <c:v>989.06018052195009</c:v>
                </c:pt>
                <c:pt idx="194">
                  <c:v>991.32304275227068</c:v>
                </c:pt>
                <c:pt idx="195">
                  <c:v>993.54087021082876</c:v>
                </c:pt>
                <c:pt idx="196">
                  <c:v>995.71445053177797</c:v>
                </c:pt>
                <c:pt idx="197">
                  <c:v>997.84456236819995</c:v>
                </c:pt>
                <c:pt idx="198">
                  <c:v>999.93197526350525</c:v>
                </c:pt>
                <c:pt idx="199">
                  <c:v>1001.9774495374289</c:v>
                </c:pt>
                <c:pt idx="200">
                  <c:v>1003.981736185941</c:v>
                </c:pt>
                <c:pt idx="201">
                  <c:v>1005.9455767944078</c:v>
                </c:pt>
                <c:pt idx="202">
                  <c:v>1007.8697034633647</c:v>
                </c:pt>
                <c:pt idx="203">
                  <c:v>1009.754838746283</c:v>
                </c:pt>
                <c:pt idx="204">
                  <c:v>1011.601695598733</c:v>
                </c:pt>
                <c:pt idx="205">
                  <c:v>1013.4109773383652</c:v>
                </c:pt>
                <c:pt idx="206">
                  <c:v>1015.1833776151549</c:v>
                </c:pt>
                <c:pt idx="207">
                  <c:v>1016.9195803913724</c:v>
                </c:pt>
                <c:pt idx="208">
                  <c:v>1018.6202599307622</c:v>
                </c:pt>
                <c:pt idx="209">
                  <c:v>1020.286080796434</c:v>
                </c:pt>
                <c:pt idx="210">
                  <c:v>1021.9176978569828</c:v>
                </c:pt>
                <c:pt idx="211">
                  <c:v>1023.5157563003813</c:v>
                </c:pt>
                <c:pt idx="212">
                  <c:v>1025.080891655196</c:v>
                </c:pt>
                <c:pt idx="213">
                  <c:v>1026.6137298187055</c:v>
                </c:pt>
                <c:pt idx="214">
                  <c:v>1028.1148870915088</c:v>
                </c:pt>
                <c:pt idx="215">
                  <c:v>1029.5849702182295</c:v>
                </c:pt>
                <c:pt idx="216">
                  <c:v>1031.0245764339409</c:v>
                </c:pt>
                <c:pt idx="217">
                  <c:v>1032.4342935159502</c:v>
                </c:pt>
                <c:pt idx="218">
                  <c:v>1033.8146998405925</c:v>
                </c:pt>
                <c:pt idx="219">
                  <c:v>1035.1663644447053</c:v>
                </c:pt>
                <c:pt idx="220">
                  <c:v>1036.4898470914634</c:v>
                </c:pt>
                <c:pt idx="221">
                  <c:v>1037.7856983402714</c:v>
                </c:pt>
                <c:pt idx="222">
                  <c:v>1039.0544596204215</c:v>
                </c:pt>
                <c:pt idx="223">
                  <c:v>1040.2966633082387</c:v>
                </c:pt>
                <c:pt idx="224">
                  <c:v>1041.512832807447</c:v>
                </c:pt>
                <c:pt idx="225">
                  <c:v>1042.7034826325043</c:v>
                </c:pt>
                <c:pt idx="226">
                  <c:v>1043.8691184946622</c:v>
                </c:pt>
                <c:pt idx="227">
                  <c:v>1045.0102373905195</c:v>
                </c:pt>
                <c:pt idx="228">
                  <c:v>1046.1273276928498</c:v>
                </c:pt>
                <c:pt idx="229">
                  <c:v>1047.2208692434942</c:v>
                </c:pt>
                <c:pt idx="230">
                  <c:v>1048.2913334481168</c:v>
                </c:pt>
                <c:pt idx="231">
                  <c:v>1049.3391833726355</c:v>
                </c:pt>
                <c:pt idx="232">
                  <c:v>1050.3648738411446</c:v>
                </c:pt>
                <c:pt idx="233">
                  <c:v>1051.3688515351614</c:v>
                </c:pt>
                <c:pt idx="234">
                  <c:v>1052.3515550940281</c:v>
                </c:pt>
                <c:pt idx="235">
                  <c:v>1053.3134152163195</c:v>
                </c:pt>
                <c:pt idx="236">
                  <c:v>1054.2548547621063</c:v>
                </c:pt>
                <c:pt idx="237">
                  <c:v>1055.1762888559365</c:v>
                </c:pt>
                <c:pt idx="238">
                  <c:v>1056.0781249904007</c:v>
                </c:pt>
                <c:pt idx="239">
                  <c:v>1056.9607631301615</c:v>
                </c:pt>
                <c:pt idx="240">
                  <c:v>1057.8245958163232</c:v>
                </c:pt>
                <c:pt idx="241">
                  <c:v>1058.670008271034</c:v>
                </c:pt>
                <c:pt idx="242">
                  <c:v>1059.4973785022164</c:v>
                </c:pt>
                <c:pt idx="243">
                  <c:v>1060.3070774083226</c:v>
                </c:pt>
                <c:pt idx="244">
                  <c:v>1061.099468883026</c:v>
                </c:pt>
                <c:pt idx="245">
                  <c:v>1061.8749099197585</c:v>
                </c:pt>
                <c:pt idx="246">
                  <c:v>1062.6337507160117</c:v>
                </c:pt>
                <c:pt idx="247">
                  <c:v>1063.3763347773242</c:v>
                </c:pt>
                <c:pt idx="248">
                  <c:v>1064.1029990208831</c:v>
                </c:pt>
                <c:pt idx="249">
                  <c:v>1064.8140738786703</c:v>
                </c:pt>
                <c:pt idx="250">
                  <c:v>1065.5098834000914</c:v>
                </c:pt>
                <c:pt idx="251">
                  <c:v>1066.1907453540275</c:v>
                </c:pt>
                <c:pt idx="252">
                  <c:v>1066.8569713302522</c:v>
                </c:pt>
                <c:pt idx="253">
                  <c:v>1067.5088668401663</c:v>
                </c:pt>
                <c:pt idx="254">
                  <c:v>1068.1467314167994</c:v>
                </c:pt>
                <c:pt idx="255">
                  <c:v>1068.7708587140339</c:v>
                </c:pt>
                <c:pt idx="256">
                  <c:v>1069.3815366050117</c:v>
                </c:pt>
                <c:pt idx="257">
                  <c:v>1069.979047279686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56-49E3-B249-0DE37A712F2D}"/>
            </c:ext>
          </c:extLst>
        </c:ser>
        <c:ser>
          <c:idx val="0"/>
          <c:order val="1"/>
          <c:tx>
            <c:strRef>
              <c:f>入牧日計算!$B$24</c:f>
              <c:strCache>
                <c:ptCount val="1"/>
                <c:pt idx="0">
                  <c:v>in_1</c:v>
                </c:pt>
              </c:strCache>
            </c:strRef>
          </c:tx>
          <c:spPr>
            <a:ln w="19050" cap="rnd">
              <a:solidFill>
                <a:srgbClr val="FF0066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入牧日計算!$C$24:$C$25</c:f>
              <c:numCache>
                <c:formatCode>m"月"d"日"</c:formatCode>
                <c:ptCount val="2"/>
                <c:pt idx="0">
                  <c:v>42658</c:v>
                </c:pt>
                <c:pt idx="1">
                  <c:v>42658</c:v>
                </c:pt>
              </c:numCache>
            </c:numRef>
          </c:xVal>
          <c:yVal>
            <c:numRef>
              <c:f>入牧日計算!$D$24:$D$25</c:f>
              <c:numCache>
                <c:formatCode>0_ </c:formatCode>
                <c:ptCount val="2"/>
                <c:pt idx="0" formatCode="General">
                  <c:v>0</c:v>
                </c:pt>
                <c:pt idx="1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56-49E3-B249-0DE37A712F2D}"/>
            </c:ext>
          </c:extLst>
        </c:ser>
        <c:ser>
          <c:idx val="2"/>
          <c:order val="2"/>
          <c:tx>
            <c:strRef>
              <c:f>入牧日計算!$B$26</c:f>
              <c:strCache>
                <c:ptCount val="1"/>
                <c:pt idx="0">
                  <c:v>in_2</c:v>
                </c:pt>
              </c:strCache>
            </c:strRef>
          </c:tx>
          <c:spPr>
            <a:ln w="19050" cap="rnd">
              <a:solidFill>
                <a:srgbClr val="FFFF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入牧日計算!$C$26:$C$27</c:f>
              <c:numCache>
                <c:formatCode>m"月"d"日"</c:formatCode>
                <c:ptCount val="2"/>
                <c:pt idx="0">
                  <c:v>42663</c:v>
                </c:pt>
                <c:pt idx="1">
                  <c:v>42663</c:v>
                </c:pt>
              </c:numCache>
            </c:numRef>
          </c:xVal>
          <c:yVal>
            <c:numRef>
              <c:f>入牧日計算!$D$26:$D$27</c:f>
              <c:numCache>
                <c:formatCode>0_ </c:formatCode>
                <c:ptCount val="2"/>
                <c:pt idx="0" formatCode="General">
                  <c:v>0</c:v>
                </c:pt>
                <c:pt idx="1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056-49E3-B249-0DE37A712F2D}"/>
            </c:ext>
          </c:extLst>
        </c:ser>
        <c:ser>
          <c:idx val="3"/>
          <c:order val="3"/>
          <c:tx>
            <c:strRef>
              <c:f>入牧日計算!$B$28</c:f>
              <c:strCache>
                <c:ptCount val="1"/>
                <c:pt idx="0">
                  <c:v>in_3</c:v>
                </c:pt>
              </c:strCache>
            </c:strRef>
          </c:tx>
          <c:spPr>
            <a:ln w="19050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入牧日計算!$C$28:$C$29</c:f>
              <c:numCache>
                <c:formatCode>m"月"d"日"</c:formatCode>
                <c:ptCount val="2"/>
                <c:pt idx="0">
                  <c:v>42668</c:v>
                </c:pt>
                <c:pt idx="1">
                  <c:v>42668</c:v>
                </c:pt>
              </c:numCache>
            </c:numRef>
          </c:xVal>
          <c:yVal>
            <c:numRef>
              <c:f>入牧日計算!$D$28:$D$29</c:f>
              <c:numCache>
                <c:formatCode>0_ </c:formatCode>
                <c:ptCount val="2"/>
                <c:pt idx="0" formatCode="General">
                  <c:v>0</c:v>
                </c:pt>
                <c:pt idx="1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056-49E3-B249-0DE37A712F2D}"/>
            </c:ext>
          </c:extLst>
        </c:ser>
        <c:ser>
          <c:idx val="4"/>
          <c:order val="4"/>
          <c:tx>
            <c:strRef>
              <c:f>入牧日計算!$B$30</c:f>
              <c:strCache>
                <c:ptCount val="1"/>
                <c:pt idx="0">
                  <c:v>in_4</c:v>
                </c:pt>
              </c:strCache>
            </c:strRef>
          </c:tx>
          <c:spPr>
            <a:ln w="19050" cap="rnd">
              <a:solidFill>
                <a:srgbClr val="00CCFF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入牧日計算!$C$30:$C$31</c:f>
              <c:numCache>
                <c:formatCode>m"月"d"日"</c:formatCode>
                <c:ptCount val="2"/>
                <c:pt idx="0">
                  <c:v>42673</c:v>
                </c:pt>
                <c:pt idx="1">
                  <c:v>42673</c:v>
                </c:pt>
              </c:numCache>
            </c:numRef>
          </c:xVal>
          <c:yVal>
            <c:numRef>
              <c:f>入牧日計算!$D$30:$D$31</c:f>
              <c:numCache>
                <c:formatCode>0_ </c:formatCode>
                <c:ptCount val="2"/>
                <c:pt idx="0" formatCode="General">
                  <c:v>0</c:v>
                </c:pt>
                <c:pt idx="1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056-49E3-B249-0DE37A712F2D}"/>
            </c:ext>
          </c:extLst>
        </c:ser>
        <c:ser>
          <c:idx val="5"/>
          <c:order val="5"/>
          <c:tx>
            <c:strRef>
              <c:f>入牧日計算!$B$32</c:f>
              <c:strCache>
                <c:ptCount val="1"/>
                <c:pt idx="0">
                  <c:v>in_5</c:v>
                </c:pt>
              </c:strCache>
            </c:strRef>
          </c:tx>
          <c:spPr>
            <a:ln w="19050" cap="rnd">
              <a:solidFill>
                <a:srgbClr val="6600FF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入牧日計算!$C$32:$C$33</c:f>
              <c:numCache>
                <c:formatCode>m"月"d"日"</c:formatCode>
                <c:ptCount val="2"/>
                <c:pt idx="0">
                  <c:v>42678</c:v>
                </c:pt>
                <c:pt idx="1">
                  <c:v>42678</c:v>
                </c:pt>
              </c:numCache>
            </c:numRef>
          </c:xVal>
          <c:yVal>
            <c:numRef>
              <c:f>入牧日計算!$D$32:$D$33</c:f>
              <c:numCache>
                <c:formatCode>0_ </c:formatCode>
                <c:ptCount val="2"/>
                <c:pt idx="0" formatCode="General">
                  <c:v>0</c:v>
                </c:pt>
                <c:pt idx="1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056-49E3-B249-0DE37A712F2D}"/>
            </c:ext>
          </c:extLst>
        </c:ser>
        <c:ser>
          <c:idx val="6"/>
          <c:order val="6"/>
          <c:tx>
            <c:strRef>
              <c:f>入牧日計算!$B$36:$B$37</c:f>
              <c:strCache>
                <c:ptCount val="2"/>
                <c:pt idx="0">
                  <c:v>1_out</c:v>
                </c:pt>
              </c:strCache>
            </c:strRef>
          </c:tx>
          <c:spPr>
            <a:ln w="19050" cap="rnd">
              <a:solidFill>
                <a:srgbClr val="FF0066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入牧日計算!$C$36:$C$37</c:f>
              <c:numCache>
                <c:formatCode>m"月"d"日"</c:formatCode>
                <c:ptCount val="2"/>
                <c:pt idx="0">
                  <c:v>42668</c:v>
                </c:pt>
                <c:pt idx="1">
                  <c:v>42668</c:v>
                </c:pt>
              </c:numCache>
            </c:numRef>
          </c:xVal>
          <c:yVal>
            <c:numRef>
              <c:f>入牧日計算!$F$36:$F$37</c:f>
              <c:numCache>
                <c:formatCode>0_ </c:formatCode>
                <c:ptCount val="2"/>
                <c:pt idx="0">
                  <c:v>0</c:v>
                </c:pt>
                <c:pt idx="1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056-49E3-B249-0DE37A712F2D}"/>
            </c:ext>
          </c:extLst>
        </c:ser>
        <c:ser>
          <c:idx val="7"/>
          <c:order val="7"/>
          <c:tx>
            <c:strRef>
              <c:f>入牧日計算!$B$38:$B$39</c:f>
              <c:strCache>
                <c:ptCount val="2"/>
                <c:pt idx="0">
                  <c:v>2_out</c:v>
                </c:pt>
              </c:strCache>
            </c:strRef>
          </c:tx>
          <c:spPr>
            <a:ln w="19050" cap="rnd">
              <a:solidFill>
                <a:srgbClr val="FFFF0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入牧日計算!$C$38:$C$39</c:f>
              <c:numCache>
                <c:formatCode>m"月"d"日"</c:formatCode>
                <c:ptCount val="2"/>
                <c:pt idx="0">
                  <c:v>42680</c:v>
                </c:pt>
                <c:pt idx="1">
                  <c:v>42680</c:v>
                </c:pt>
              </c:numCache>
            </c:numRef>
          </c:xVal>
          <c:yVal>
            <c:numRef>
              <c:f>入牧日計算!$F$38:$F$39</c:f>
              <c:numCache>
                <c:formatCode>0_ </c:formatCode>
                <c:ptCount val="2"/>
                <c:pt idx="0">
                  <c:v>0</c:v>
                </c:pt>
                <c:pt idx="1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056-49E3-B249-0DE37A712F2D}"/>
            </c:ext>
          </c:extLst>
        </c:ser>
        <c:ser>
          <c:idx val="8"/>
          <c:order val="8"/>
          <c:tx>
            <c:strRef>
              <c:f>入牧日計算!$B$40</c:f>
              <c:strCache>
                <c:ptCount val="1"/>
                <c:pt idx="0">
                  <c:v>3_out</c:v>
                </c:pt>
              </c:strCache>
            </c:strRef>
          </c:tx>
          <c:spPr>
            <a:ln w="19050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入牧日計算!$C$40:$C$41</c:f>
              <c:numCache>
                <c:formatCode>m"月"d"日"</c:formatCode>
                <c:ptCount val="2"/>
                <c:pt idx="0">
                  <c:v>42697</c:v>
                </c:pt>
                <c:pt idx="1">
                  <c:v>42697</c:v>
                </c:pt>
              </c:numCache>
            </c:numRef>
          </c:xVal>
          <c:yVal>
            <c:numRef>
              <c:f>入牧日計算!$F$40:$F$41</c:f>
              <c:numCache>
                <c:formatCode>0_ </c:formatCode>
                <c:ptCount val="2"/>
                <c:pt idx="0">
                  <c:v>0</c:v>
                </c:pt>
                <c:pt idx="1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056-49E3-B249-0DE37A712F2D}"/>
            </c:ext>
          </c:extLst>
        </c:ser>
        <c:ser>
          <c:idx val="9"/>
          <c:order val="9"/>
          <c:tx>
            <c:strRef>
              <c:f>入牧日計算!$B$42</c:f>
              <c:strCache>
                <c:ptCount val="1"/>
                <c:pt idx="0">
                  <c:v>4_out</c:v>
                </c:pt>
              </c:strCache>
            </c:strRef>
          </c:tx>
          <c:spPr>
            <a:ln w="19050" cap="rnd">
              <a:solidFill>
                <a:srgbClr val="00CCFF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入牧日計算!$C$42:$C$43</c:f>
              <c:numCache>
                <c:formatCode>m"月"d"日"</c:formatCode>
                <c:ptCount val="2"/>
                <c:pt idx="0">
                  <c:v>42719</c:v>
                </c:pt>
                <c:pt idx="1">
                  <c:v>42719</c:v>
                </c:pt>
              </c:numCache>
            </c:numRef>
          </c:xVal>
          <c:yVal>
            <c:numRef>
              <c:f>入牧日計算!$F$42:$F$43</c:f>
              <c:numCache>
                <c:formatCode>0_ </c:formatCode>
                <c:ptCount val="2"/>
                <c:pt idx="0">
                  <c:v>0</c:v>
                </c:pt>
                <c:pt idx="1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F056-49E3-B249-0DE37A712F2D}"/>
            </c:ext>
          </c:extLst>
        </c:ser>
        <c:ser>
          <c:idx val="10"/>
          <c:order val="10"/>
          <c:tx>
            <c:strRef>
              <c:f>入牧日計算!$B$44</c:f>
              <c:strCache>
                <c:ptCount val="1"/>
                <c:pt idx="0">
                  <c:v>5_out</c:v>
                </c:pt>
              </c:strCache>
            </c:strRef>
          </c:tx>
          <c:spPr>
            <a:ln w="19050" cap="rnd">
              <a:solidFill>
                <a:srgbClr val="6600FF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入牧日計算!$C$44:$C$45</c:f>
              <c:numCache>
                <c:formatCode>m"月"d"日"</c:formatCode>
                <c:ptCount val="2"/>
                <c:pt idx="0">
                  <c:v>42746</c:v>
                </c:pt>
                <c:pt idx="1">
                  <c:v>42746</c:v>
                </c:pt>
              </c:numCache>
            </c:numRef>
          </c:xVal>
          <c:yVal>
            <c:numRef>
              <c:f>入牧日計算!$F$44:$F$45</c:f>
              <c:numCache>
                <c:formatCode>0_ </c:formatCode>
                <c:ptCount val="2"/>
                <c:pt idx="0">
                  <c:v>0</c:v>
                </c:pt>
                <c:pt idx="1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F056-49E3-B249-0DE37A712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0447456"/>
        <c:axId val="400446144"/>
      </c:scatterChart>
      <c:valAx>
        <c:axId val="400447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400446144"/>
        <c:crosses val="autoZero"/>
        <c:crossBetween val="midCat"/>
      </c:valAx>
      <c:valAx>
        <c:axId val="400446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r>
                  <a:rPr lang="ja-JP" altLang="en-US"/>
                  <a:t>草量 </a:t>
                </a:r>
                <a:r>
                  <a:rPr lang="en-US" altLang="ja-JP"/>
                  <a:t>(gDM/m</a:t>
                </a:r>
                <a:r>
                  <a:rPr lang="en-US" altLang="ja-JP" baseline="30000"/>
                  <a:t>2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4004474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682354353157503E-2"/>
          <c:y val="0.76004346715198534"/>
          <c:w val="0.95592879512861217"/>
          <c:h val="0.204097703183542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 sz="1100"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b="1" u="sng">
                <a:solidFill>
                  <a:srgbClr val="FF3399"/>
                </a:solidFill>
              </a:rPr>
              <a:t>エンバク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815267170060634"/>
          <c:y val="0.12514444405181127"/>
          <c:w val="0.73413054426840296"/>
          <c:h val="0.58750531746215906"/>
        </c:manualLayout>
      </c:layout>
      <c:scatterChart>
        <c:scatterStyle val="lineMarker"/>
        <c:varyColors val="0"/>
        <c:ser>
          <c:idx val="5"/>
          <c:order val="0"/>
          <c:tx>
            <c:strRef>
              <c:f>播種日計算用!$N$2</c:f>
              <c:strCache>
                <c:ptCount val="1"/>
                <c:pt idx="0">
                  <c:v>Oat_1</c:v>
                </c:pt>
              </c:strCache>
            </c:strRef>
          </c:tx>
          <c:spPr>
            <a:ln w="19050" cap="rnd">
              <a:solidFill>
                <a:srgbClr val="FF3399"/>
              </a:solidFill>
              <a:round/>
            </a:ln>
            <a:effectLst/>
          </c:spPr>
          <c:marker>
            <c:symbol val="none"/>
          </c:marker>
          <c:xVal>
            <c:numRef>
              <c:f>播種日計算用!$H$3:$H$260</c:f>
              <c:numCache>
                <c:formatCode>m"月"d"日"</c:formatCode>
                <c:ptCount val="258"/>
                <c:pt idx="0">
                  <c:v>42607</c:v>
                </c:pt>
                <c:pt idx="1">
                  <c:v>42608</c:v>
                </c:pt>
                <c:pt idx="2">
                  <c:v>42609</c:v>
                </c:pt>
                <c:pt idx="3">
                  <c:v>42610</c:v>
                </c:pt>
                <c:pt idx="4">
                  <c:v>42611</c:v>
                </c:pt>
                <c:pt idx="5">
                  <c:v>42612</c:v>
                </c:pt>
                <c:pt idx="6">
                  <c:v>42613</c:v>
                </c:pt>
                <c:pt idx="7">
                  <c:v>42614</c:v>
                </c:pt>
                <c:pt idx="8">
                  <c:v>42615</c:v>
                </c:pt>
                <c:pt idx="9">
                  <c:v>42616</c:v>
                </c:pt>
                <c:pt idx="10">
                  <c:v>42617</c:v>
                </c:pt>
                <c:pt idx="11">
                  <c:v>42618</c:v>
                </c:pt>
                <c:pt idx="12">
                  <c:v>42619</c:v>
                </c:pt>
                <c:pt idx="13">
                  <c:v>42620</c:v>
                </c:pt>
                <c:pt idx="14">
                  <c:v>42621</c:v>
                </c:pt>
                <c:pt idx="15">
                  <c:v>42622</c:v>
                </c:pt>
                <c:pt idx="16">
                  <c:v>42623</c:v>
                </c:pt>
                <c:pt idx="17">
                  <c:v>42624</c:v>
                </c:pt>
                <c:pt idx="18">
                  <c:v>42625</c:v>
                </c:pt>
                <c:pt idx="19">
                  <c:v>42626</c:v>
                </c:pt>
                <c:pt idx="20">
                  <c:v>42627</c:v>
                </c:pt>
                <c:pt idx="21">
                  <c:v>42628</c:v>
                </c:pt>
                <c:pt idx="22">
                  <c:v>42629</c:v>
                </c:pt>
                <c:pt idx="23">
                  <c:v>42630</c:v>
                </c:pt>
                <c:pt idx="24">
                  <c:v>42631</c:v>
                </c:pt>
                <c:pt idx="25">
                  <c:v>42632</c:v>
                </c:pt>
                <c:pt idx="26">
                  <c:v>42633</c:v>
                </c:pt>
                <c:pt idx="27">
                  <c:v>42634</c:v>
                </c:pt>
                <c:pt idx="28">
                  <c:v>42635</c:v>
                </c:pt>
                <c:pt idx="29">
                  <c:v>42636</c:v>
                </c:pt>
                <c:pt idx="30">
                  <c:v>42637</c:v>
                </c:pt>
                <c:pt idx="31">
                  <c:v>42638</c:v>
                </c:pt>
                <c:pt idx="32">
                  <c:v>42639</c:v>
                </c:pt>
                <c:pt idx="33">
                  <c:v>42640</c:v>
                </c:pt>
                <c:pt idx="34">
                  <c:v>42641</c:v>
                </c:pt>
                <c:pt idx="35">
                  <c:v>42642</c:v>
                </c:pt>
                <c:pt idx="36">
                  <c:v>42643</c:v>
                </c:pt>
                <c:pt idx="37">
                  <c:v>42644</c:v>
                </c:pt>
                <c:pt idx="38">
                  <c:v>42645</c:v>
                </c:pt>
                <c:pt idx="39">
                  <c:v>42646</c:v>
                </c:pt>
                <c:pt idx="40">
                  <c:v>42647</c:v>
                </c:pt>
                <c:pt idx="41">
                  <c:v>42648</c:v>
                </c:pt>
                <c:pt idx="42">
                  <c:v>42649</c:v>
                </c:pt>
                <c:pt idx="43">
                  <c:v>42650</c:v>
                </c:pt>
                <c:pt idx="44">
                  <c:v>42651</c:v>
                </c:pt>
                <c:pt idx="45">
                  <c:v>42652</c:v>
                </c:pt>
                <c:pt idx="46">
                  <c:v>42653</c:v>
                </c:pt>
                <c:pt idx="47">
                  <c:v>42654</c:v>
                </c:pt>
                <c:pt idx="48">
                  <c:v>42655</c:v>
                </c:pt>
                <c:pt idx="49">
                  <c:v>42656</c:v>
                </c:pt>
                <c:pt idx="50">
                  <c:v>42657</c:v>
                </c:pt>
                <c:pt idx="51">
                  <c:v>42658</c:v>
                </c:pt>
                <c:pt idx="52">
                  <c:v>42659</c:v>
                </c:pt>
                <c:pt idx="53">
                  <c:v>42660</c:v>
                </c:pt>
                <c:pt idx="54">
                  <c:v>42661</c:v>
                </c:pt>
                <c:pt idx="55">
                  <c:v>42662</c:v>
                </c:pt>
                <c:pt idx="56">
                  <c:v>42663</c:v>
                </c:pt>
                <c:pt idx="57">
                  <c:v>42664</c:v>
                </c:pt>
                <c:pt idx="58">
                  <c:v>42665</c:v>
                </c:pt>
                <c:pt idx="59">
                  <c:v>42666</c:v>
                </c:pt>
                <c:pt idx="60">
                  <c:v>42667</c:v>
                </c:pt>
                <c:pt idx="61">
                  <c:v>42668</c:v>
                </c:pt>
                <c:pt idx="62">
                  <c:v>42669</c:v>
                </c:pt>
                <c:pt idx="63">
                  <c:v>42670</c:v>
                </c:pt>
                <c:pt idx="64">
                  <c:v>42671</c:v>
                </c:pt>
                <c:pt idx="65">
                  <c:v>42672</c:v>
                </c:pt>
                <c:pt idx="66">
                  <c:v>42673</c:v>
                </c:pt>
                <c:pt idx="67">
                  <c:v>42674</c:v>
                </c:pt>
                <c:pt idx="68">
                  <c:v>42675</c:v>
                </c:pt>
                <c:pt idx="69">
                  <c:v>42676</c:v>
                </c:pt>
                <c:pt idx="70">
                  <c:v>42677</c:v>
                </c:pt>
                <c:pt idx="71">
                  <c:v>42678</c:v>
                </c:pt>
                <c:pt idx="72">
                  <c:v>42679</c:v>
                </c:pt>
                <c:pt idx="73">
                  <c:v>42680</c:v>
                </c:pt>
                <c:pt idx="74">
                  <c:v>42681</c:v>
                </c:pt>
                <c:pt idx="75">
                  <c:v>42682</c:v>
                </c:pt>
                <c:pt idx="76">
                  <c:v>42683</c:v>
                </c:pt>
                <c:pt idx="77">
                  <c:v>42684</c:v>
                </c:pt>
                <c:pt idx="78">
                  <c:v>42685</c:v>
                </c:pt>
                <c:pt idx="79">
                  <c:v>42686</c:v>
                </c:pt>
                <c:pt idx="80">
                  <c:v>42687</c:v>
                </c:pt>
                <c:pt idx="81">
                  <c:v>42688</c:v>
                </c:pt>
                <c:pt idx="82">
                  <c:v>42689</c:v>
                </c:pt>
                <c:pt idx="83">
                  <c:v>42690</c:v>
                </c:pt>
                <c:pt idx="84">
                  <c:v>42691</c:v>
                </c:pt>
                <c:pt idx="85">
                  <c:v>42692</c:v>
                </c:pt>
                <c:pt idx="86">
                  <c:v>42693</c:v>
                </c:pt>
                <c:pt idx="87">
                  <c:v>42694</c:v>
                </c:pt>
                <c:pt idx="88">
                  <c:v>42695</c:v>
                </c:pt>
                <c:pt idx="89">
                  <c:v>42696</c:v>
                </c:pt>
                <c:pt idx="90">
                  <c:v>42697</c:v>
                </c:pt>
                <c:pt idx="91">
                  <c:v>42698</c:v>
                </c:pt>
                <c:pt idx="92">
                  <c:v>42699</c:v>
                </c:pt>
                <c:pt idx="93">
                  <c:v>42700</c:v>
                </c:pt>
                <c:pt idx="94">
                  <c:v>42701</c:v>
                </c:pt>
                <c:pt idx="95">
                  <c:v>42702</c:v>
                </c:pt>
                <c:pt idx="96">
                  <c:v>42703</c:v>
                </c:pt>
                <c:pt idx="97">
                  <c:v>42704</c:v>
                </c:pt>
                <c:pt idx="98">
                  <c:v>42705</c:v>
                </c:pt>
                <c:pt idx="99">
                  <c:v>42706</c:v>
                </c:pt>
                <c:pt idx="100">
                  <c:v>42707</c:v>
                </c:pt>
                <c:pt idx="101">
                  <c:v>42708</c:v>
                </c:pt>
                <c:pt idx="102">
                  <c:v>42709</c:v>
                </c:pt>
                <c:pt idx="103">
                  <c:v>42710</c:v>
                </c:pt>
                <c:pt idx="104">
                  <c:v>42711</c:v>
                </c:pt>
                <c:pt idx="105">
                  <c:v>42712</c:v>
                </c:pt>
                <c:pt idx="106">
                  <c:v>42713</c:v>
                </c:pt>
                <c:pt idx="107">
                  <c:v>42714</c:v>
                </c:pt>
                <c:pt idx="108">
                  <c:v>42715</c:v>
                </c:pt>
                <c:pt idx="109">
                  <c:v>42716</c:v>
                </c:pt>
                <c:pt idx="110">
                  <c:v>42717</c:v>
                </c:pt>
                <c:pt idx="111">
                  <c:v>42718</c:v>
                </c:pt>
                <c:pt idx="112">
                  <c:v>42719</c:v>
                </c:pt>
                <c:pt idx="113">
                  <c:v>42720</c:v>
                </c:pt>
                <c:pt idx="114">
                  <c:v>42721</c:v>
                </c:pt>
                <c:pt idx="115">
                  <c:v>42722</c:v>
                </c:pt>
                <c:pt idx="116">
                  <c:v>42723</c:v>
                </c:pt>
                <c:pt idx="117">
                  <c:v>42724</c:v>
                </c:pt>
                <c:pt idx="118">
                  <c:v>42725</c:v>
                </c:pt>
                <c:pt idx="119">
                  <c:v>42726</c:v>
                </c:pt>
                <c:pt idx="120">
                  <c:v>42727</c:v>
                </c:pt>
                <c:pt idx="121">
                  <c:v>42728</c:v>
                </c:pt>
                <c:pt idx="122">
                  <c:v>42729</c:v>
                </c:pt>
                <c:pt idx="123">
                  <c:v>42730</c:v>
                </c:pt>
                <c:pt idx="124">
                  <c:v>42731</c:v>
                </c:pt>
                <c:pt idx="125">
                  <c:v>42732</c:v>
                </c:pt>
                <c:pt idx="126">
                  <c:v>42733</c:v>
                </c:pt>
                <c:pt idx="127">
                  <c:v>42734</c:v>
                </c:pt>
                <c:pt idx="128">
                  <c:v>42735</c:v>
                </c:pt>
                <c:pt idx="129">
                  <c:v>42736</c:v>
                </c:pt>
                <c:pt idx="130">
                  <c:v>42737</c:v>
                </c:pt>
                <c:pt idx="131">
                  <c:v>42738</c:v>
                </c:pt>
                <c:pt idx="132">
                  <c:v>42739</c:v>
                </c:pt>
                <c:pt idx="133">
                  <c:v>42740</c:v>
                </c:pt>
                <c:pt idx="134">
                  <c:v>42741</c:v>
                </c:pt>
                <c:pt idx="135">
                  <c:v>42742</c:v>
                </c:pt>
                <c:pt idx="136">
                  <c:v>42743</c:v>
                </c:pt>
                <c:pt idx="137">
                  <c:v>42744</c:v>
                </c:pt>
                <c:pt idx="138">
                  <c:v>42745</c:v>
                </c:pt>
                <c:pt idx="139">
                  <c:v>42746</c:v>
                </c:pt>
                <c:pt idx="140">
                  <c:v>42747</c:v>
                </c:pt>
                <c:pt idx="141">
                  <c:v>42748</c:v>
                </c:pt>
                <c:pt idx="142">
                  <c:v>42749</c:v>
                </c:pt>
                <c:pt idx="143">
                  <c:v>42750</c:v>
                </c:pt>
                <c:pt idx="144">
                  <c:v>42751</c:v>
                </c:pt>
                <c:pt idx="145">
                  <c:v>42752</c:v>
                </c:pt>
                <c:pt idx="146">
                  <c:v>42753</c:v>
                </c:pt>
                <c:pt idx="147">
                  <c:v>42754</c:v>
                </c:pt>
                <c:pt idx="148">
                  <c:v>42755</c:v>
                </c:pt>
                <c:pt idx="149">
                  <c:v>42756</c:v>
                </c:pt>
                <c:pt idx="150">
                  <c:v>42757</c:v>
                </c:pt>
                <c:pt idx="151">
                  <c:v>42758</c:v>
                </c:pt>
                <c:pt idx="152">
                  <c:v>42759</c:v>
                </c:pt>
                <c:pt idx="153">
                  <c:v>42760</c:v>
                </c:pt>
                <c:pt idx="154">
                  <c:v>42761</c:v>
                </c:pt>
                <c:pt idx="155">
                  <c:v>42762</c:v>
                </c:pt>
                <c:pt idx="156">
                  <c:v>42763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</c:numCache>
            </c:numRef>
          </c:xVal>
          <c:yVal>
            <c:numRef>
              <c:f>播種日計算用!$N$3:$N$260</c:f>
              <c:numCache>
                <c:formatCode>0.0</c:formatCode>
                <c:ptCount val="258"/>
                <c:pt idx="0">
                  <c:v>0.14586275218344927</c:v>
                </c:pt>
                <c:pt idx="1">
                  <c:v>0.18484488644757555</c:v>
                </c:pt>
                <c:pt idx="2">
                  <c:v>0.23278848748390163</c:v>
                </c:pt>
                <c:pt idx="3">
                  <c:v>0.29139219855444831</c:v>
                </c:pt>
                <c:pt idx="4">
                  <c:v>0.36259863928117203</c:v>
                </c:pt>
                <c:pt idx="5">
                  <c:v>0.44861509506444147</c:v>
                </c:pt>
                <c:pt idx="6">
                  <c:v>0.55193369986593466</c:v>
                </c:pt>
                <c:pt idx="7">
                  <c:v>0.67535073531700773</c:v>
                </c:pt>
                <c:pt idx="8">
                  <c:v>0.8219846523428237</c:v>
                </c:pt>
                <c:pt idx="9">
                  <c:v>0.99529241275341152</c:v>
                </c:pt>
                <c:pt idx="10">
                  <c:v>1.1990837481887782</c:v>
                </c:pt>
                <c:pt idx="11">
                  <c:v>1.4375329428084593</c:v>
                </c:pt>
                <c:pt idx="12">
                  <c:v>1.7151877643106186</c:v>
                </c:pt>
                <c:pt idx="13">
                  <c:v>2.0369751951017232</c:v>
                </c:pt>
                <c:pt idx="14">
                  <c:v>2.4082036512937548</c:v>
                </c:pt>
                <c:pt idx="15">
                  <c:v>2.8345614210053154</c:v>
                </c:pt>
                <c:pt idx="16">
                  <c:v>3.3221111042766864</c:v>
                </c:pt>
                <c:pt idx="17">
                  <c:v>3.8772798936674602</c:v>
                </c:pt>
                <c:pt idx="18">
                  <c:v>4.5068455960172136</c:v>
                </c:pt>
                <c:pt idx="19">
                  <c:v>5.2179183605234041</c:v>
                </c:pt>
                <c:pt idx="20">
                  <c:v>6.017918144761353</c:v>
                </c:pt>
                <c:pt idx="21">
                  <c:v>6.9145480170455151</c:v>
                </c:pt>
                <c:pt idx="22">
                  <c:v>7.9157634591334851</c:v>
                </c:pt>
                <c:pt idx="23">
                  <c:v>9.0297378962891397</c:v>
                </c:pt>
                <c:pt idx="24">
                  <c:v>10.264824740831287</c:v>
                </c:pt>
                <c:pt idx="25">
                  <c:v>11.629516289313905</c:v>
                </c:pt>
                <c:pt idx="26">
                  <c:v>13.132399861387801</c:v>
                </c:pt>
                <c:pt idx="27">
                  <c:v>14.782111609333993</c:v>
                </c:pt>
                <c:pt idx="28">
                  <c:v>16.58728846058473</c:v>
                </c:pt>
                <c:pt idx="29">
                  <c:v>18.556518680806352</c:v>
                </c:pt>
                <c:pt idx="30">
                  <c:v>20.698291562059772</c:v>
                </c:pt>
                <c:pt idx="31">
                  <c:v>23.020946749126182</c:v>
                </c:pt>
                <c:pt idx="32">
                  <c:v>25.53262371741889</c:v>
                </c:pt>
                <c:pt idx="33">
                  <c:v>28.241211908302713</c:v>
                </c:pt>
                <c:pt idx="34">
                  <c:v>31.15430201256433</c:v>
                </c:pt>
                <c:pt idx="35">
                  <c:v>34.279138870808218</c:v>
                </c:pt>
                <c:pt idx="36">
                  <c:v>37.622576431389639</c:v>
                </c:pt>
                <c:pt idx="37">
                  <c:v>41.191035172915193</c:v>
                </c:pt>
                <c:pt idx="38">
                  <c:v>44.990462360184146</c:v>
                </c:pt>
                <c:pt idx="39">
                  <c:v>49.026295460585196</c:v>
                </c:pt>
                <c:pt idx="40">
                  <c:v>53.303429003288372</c:v>
                </c:pt>
                <c:pt idx="41">
                  <c:v>57.826185116970713</c:v>
                </c:pt>
                <c:pt idx="42">
                  <c:v>62.598287934133303</c:v>
                </c:pt>
                <c:pt idx="43">
                  <c:v>67.622842002133126</c:v>
                </c:pt>
                <c:pt idx="44">
                  <c:v>72.902314793614295</c:v>
                </c:pt>
                <c:pt idx="45">
                  <c:v>78.438523362782718</c:v>
                </c:pt>
                <c:pt idx="46">
                  <c:v>84.232625149541761</c:v>
                </c:pt>
                <c:pt idx="47">
                  <c:v>90.285112891430629</c:v>
                </c:pt>
                <c:pt idx="48">
                  <c:v>96.595813564044931</c:v>
                </c:pt>
                <c:pt idx="49">
                  <c:v>103.16389123453463</c:v>
                </c:pt>
                <c:pt idx="50">
                  <c:v>109.98785368015895</c:v>
                </c:pt>
                <c:pt idx="51">
                  <c:v>117.06556259493696</c:v>
                </c:pt>
                <c:pt idx="52">
                  <c:v>124.3942471822958</c:v>
                </c:pt>
                <c:pt idx="53">
                  <c:v>131.97052091034195</c:v>
                </c:pt>
                <c:pt idx="54">
                  <c:v>139.7904011889579</c:v>
                </c:pt>
                <c:pt idx="55">
                  <c:v>147.84933171428656</c:v>
                </c:pt>
                <c:pt idx="56">
                  <c:v>156.14220721619503</c:v>
                </c:pt>
                <c:pt idx="57">
                  <c:v>164.66340033783536</c:v>
                </c:pt>
                <c:pt idx="58">
                  <c:v>173.40679037325586</c:v>
                </c:pt>
                <c:pt idx="59">
                  <c:v>182.36579358891149</c:v>
                </c:pt>
                <c:pt idx="60">
                  <c:v>191.53339485765147</c:v>
                </c:pt>
                <c:pt idx="61">
                  <c:v>200.90218033902516</c:v>
                </c:pt>
                <c:pt idx="62">
                  <c:v>210.46437094729424</c:v>
                </c:pt>
                <c:pt idx="63">
                  <c:v>220.21185635806708</c:v>
                </c:pt>
                <c:pt idx="64">
                  <c:v>230.13622931570444</c:v>
                </c:pt>
                <c:pt idx="65">
                  <c:v>240.228820016312</c:v>
                </c:pt>
                <c:pt idx="66">
                  <c:v>250.48073035495332</c:v>
                </c:pt>
                <c:pt idx="67">
                  <c:v>260.88286784044004</c:v>
                </c:pt>
                <c:pt idx="68">
                  <c:v>271.42597899644051</c:v>
                </c:pt>
                <c:pt idx="69">
                  <c:v>282.10068208345655</c:v>
                </c:pt>
                <c:pt idx="70">
                  <c:v>292.89749899226172</c:v>
                </c:pt>
                <c:pt idx="71">
                  <c:v>303.80688617545991</c:v>
                </c:pt>
                <c:pt idx="72">
                  <c:v>314.81926449975896</c:v>
                </c:pt>
                <c:pt idx="73">
                  <c:v>325.92504791720069</c:v>
                </c:pt>
                <c:pt idx="74">
                  <c:v>337.11467086880805</c:v>
                </c:pt>
                <c:pt idx="75">
                  <c:v>348.37861434880938</c:v>
                </c:pt>
                <c:pt idx="76">
                  <c:v>359.70743057165544</c:v>
                </c:pt>
                <c:pt idx="77">
                  <c:v>371.09176619740748</c:v>
                </c:pt>
                <c:pt idx="78">
                  <c:v>382.522384083661</c:v>
                </c:pt>
                <c:pt idx="79">
                  <c:v>393.99018354395122</c:v>
                </c:pt>
                <c:pt idx="80">
                  <c:v>405.48621910351403</c:v>
                </c:pt>
                <c:pt idx="81">
                  <c:v>417.00171775334792</c:v>
                </c:pt>
                <c:pt idx="82">
                  <c:v>428.52809471271206</c:v>
                </c:pt>
                <c:pt idx="83">
                  <c:v>440.05696771852729</c:v>
                </c:pt>
                <c:pt idx="84">
                  <c:v>451.58016986760521</c:v>
                </c:pt>
                <c:pt idx="85">
                  <c:v>463.08976104426051</c:v>
                </c:pt>
                <c:pt idx="86">
                  <c:v>474.57803797166861</c:v>
                </c:pt>
                <c:pt idx="87">
                  <c:v>486.03754293035905</c:v>
                </c:pt>
                <c:pt idx="88">
                  <c:v>497.4610711915098</c:v>
                </c:pt>
                <c:pt idx="89">
                  <c:v>508.84167721627642</c:v>
                </c:pt>
                <c:pt idx="90">
                  <c:v>520.17267967528835</c:v>
                </c:pt>
                <c:pt idx="91">
                  <c:v>531.44766534471626</c:v>
                </c:pt>
                <c:pt idx="92">
                  <c:v>542.66049193700826</c:v>
                </c:pt>
                <c:pt idx="93">
                  <c:v>553.80528992554764</c:v>
                </c:pt>
                <c:pt idx="94">
                  <c:v>564.87646342315304</c:v>
                </c:pt>
                <c:pt idx="95">
                  <c:v>575.86869017455695</c:v>
                </c:pt>
                <c:pt idx="96">
                  <c:v>586.77692072281604</c:v>
                </c:pt>
                <c:pt idx="97">
                  <c:v>597.59637680906269</c:v>
                </c:pt>
                <c:pt idx="98">
                  <c:v>608.32254906413914</c:v>
                </c:pt>
                <c:pt idx="99">
                  <c:v>618.95119404951288</c:v>
                </c:pt>
                <c:pt idx="100">
                  <c:v>629.47833070347622</c:v>
                </c:pt>
                <c:pt idx="101">
                  <c:v>639.90023624703872</c:v>
                </c:pt>
                <c:pt idx="102">
                  <c:v>650.21344160214039</c:v>
                </c:pt>
                <c:pt idx="103">
                  <c:v>660.41472637289371</c:v>
                </c:pt>
                <c:pt idx="104">
                  <c:v>670.50111343852041</c:v>
                </c:pt>
                <c:pt idx="105">
                  <c:v>680.46986320452049</c:v>
                </c:pt>
                <c:pt idx="106">
                  <c:v>690.31846755641016</c:v>
                </c:pt>
                <c:pt idx="107">
                  <c:v>700.04464355811876</c:v>
                </c:pt>
                <c:pt idx="108">
                  <c:v>709.64632693486715</c:v>
                </c:pt>
                <c:pt idx="109">
                  <c:v>719.12166537806888</c:v>
                </c:pt>
                <c:pt idx="110">
                  <c:v>728.46901170752051</c:v>
                </c:pt>
                <c:pt idx="111">
                  <c:v>737.6869169238995</c:v>
                </c:pt>
                <c:pt idx="112">
                  <c:v>746.77412318236884</c:v>
                </c:pt>
                <c:pt idx="113">
                  <c:v>755.72955671590921</c:v>
                </c:pt>
                <c:pt idx="114">
                  <c:v>764.5523207348856</c:v>
                </c:pt>
                <c:pt idx="115">
                  <c:v>773.24168832728265</c:v>
                </c:pt>
                <c:pt idx="116">
                  <c:v>781.79709538206157</c:v>
                </c:pt>
                <c:pt idx="117">
                  <c:v>790.21813355615654</c:v>
                </c:pt>
                <c:pt idx="118">
                  <c:v>798.50454330379159</c:v>
                </c:pt>
                <c:pt idx="119">
                  <c:v>806.65620698502278</c:v>
                </c:pt>
                <c:pt idx="120">
                  <c:v>814.67314206873345</c:v>
                </c:pt>
                <c:pt idx="121">
                  <c:v>822.55549444369728</c:v>
                </c:pt>
                <c:pt idx="122">
                  <c:v>830.30353184981175</c:v>
                </c:pt>
                <c:pt idx="123">
                  <c:v>837.9176374401618</c:v>
                </c:pt>
                <c:pt idx="124">
                  <c:v>845.39830348322437</c:v>
                </c:pt>
                <c:pt idx="125">
                  <c:v>852.74612521324741</c:v>
                </c:pt>
                <c:pt idx="126">
                  <c:v>859.96179483565027</c:v>
                </c:pt>
                <c:pt idx="127">
                  <c:v>867.04609569317722</c:v>
                </c:pt>
                <c:pt idx="128">
                  <c:v>873.9998965974986</c:v>
                </c:pt>
                <c:pt idx="129">
                  <c:v>880.82414632999507</c:v>
                </c:pt>
                <c:pt idx="130">
                  <c:v>887.51986831456941</c:v>
                </c:pt>
                <c:pt idx="131">
                  <c:v>894.08815546450717</c:v>
                </c:pt>
                <c:pt idx="132">
                  <c:v>900.53016520465735</c:v>
                </c:pt>
                <c:pt idx="133">
                  <c:v>906.84711466950966</c:v>
                </c:pt>
                <c:pt idx="134">
                  <c:v>913.04027607711714</c:v>
                </c:pt>
                <c:pt idx="135">
                  <c:v>919.11097227823552</c:v>
                </c:pt>
                <c:pt idx="136">
                  <c:v>925.06057247953981</c:v>
                </c:pt>
                <c:pt idx="137">
                  <c:v>930.89048813930322</c:v>
                </c:pt>
                <c:pt idx="138">
                  <c:v>936.60216903351261</c:v>
                </c:pt>
                <c:pt idx="139">
                  <c:v>942.1970994900164</c:v>
                </c:pt>
                <c:pt idx="140">
                  <c:v>947.67679478797618</c:v>
                </c:pt>
                <c:pt idx="141">
                  <c:v>953.04279771960046</c:v>
                </c:pt>
                <c:pt idx="142">
                  <c:v>958.29667531088967</c:v>
                </c:pt>
                <c:pt idx="143">
                  <c:v>963.44001569790134</c:v>
                </c:pt>
                <c:pt idx="144">
                  <c:v>968.47442515486557</c:v>
                </c:pt>
                <c:pt idx="145">
                  <c:v>973.40152527031864</c:v>
                </c:pt>
                <c:pt idx="146">
                  <c:v>978.22295026730455</c:v>
                </c:pt>
                <c:pt idx="147">
                  <c:v>982.94034446358319</c:v>
                </c:pt>
                <c:pt idx="148">
                  <c:v>987.5553598677194</c:v>
                </c:pt>
                <c:pt idx="149">
                  <c:v>992.06965390685446</c:v>
                </c:pt>
                <c:pt idx="150">
                  <c:v>996.48488728194104</c:v>
                </c:pt>
                <c:pt idx="151">
                  <c:v>1000.8027219461922</c:v>
                </c:pt>
                <c:pt idx="152">
                  <c:v>1005.0248192024981</c:v>
                </c:pt>
                <c:pt idx="153">
                  <c:v>1009.1528379155759</c:v>
                </c:pt>
                <c:pt idx="154">
                  <c:v>1013.1884328346413</c:v>
                </c:pt>
                <c:pt idx="155">
                  <c:v>1017.1332530224274</c:v>
                </c:pt>
                <c:pt idx="156">
                  <c:v>1020.988940386428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42-44A9-9FD7-98712B244DDC}"/>
            </c:ext>
          </c:extLst>
        </c:ser>
        <c:ser>
          <c:idx val="6"/>
          <c:order val="1"/>
          <c:tx>
            <c:strRef>
              <c:f>播種日計算用!$O$2</c:f>
              <c:strCache>
                <c:ptCount val="1"/>
                <c:pt idx="0">
                  <c:v>Oat_2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播種日計算用!$H$3:$H$260</c:f>
              <c:numCache>
                <c:formatCode>m"月"d"日"</c:formatCode>
                <c:ptCount val="258"/>
                <c:pt idx="0">
                  <c:v>42607</c:v>
                </c:pt>
                <c:pt idx="1">
                  <c:v>42608</c:v>
                </c:pt>
                <c:pt idx="2">
                  <c:v>42609</c:v>
                </c:pt>
                <c:pt idx="3">
                  <c:v>42610</c:v>
                </c:pt>
                <c:pt idx="4">
                  <c:v>42611</c:v>
                </c:pt>
                <c:pt idx="5">
                  <c:v>42612</c:v>
                </c:pt>
                <c:pt idx="6">
                  <c:v>42613</c:v>
                </c:pt>
                <c:pt idx="7">
                  <c:v>42614</c:v>
                </c:pt>
                <c:pt idx="8">
                  <c:v>42615</c:v>
                </c:pt>
                <c:pt idx="9">
                  <c:v>42616</c:v>
                </c:pt>
                <c:pt idx="10">
                  <c:v>42617</c:v>
                </c:pt>
                <c:pt idx="11">
                  <c:v>42618</c:v>
                </c:pt>
                <c:pt idx="12">
                  <c:v>42619</c:v>
                </c:pt>
                <c:pt idx="13">
                  <c:v>42620</c:v>
                </c:pt>
                <c:pt idx="14">
                  <c:v>42621</c:v>
                </c:pt>
                <c:pt idx="15">
                  <c:v>42622</c:v>
                </c:pt>
                <c:pt idx="16">
                  <c:v>42623</c:v>
                </c:pt>
                <c:pt idx="17">
                  <c:v>42624</c:v>
                </c:pt>
                <c:pt idx="18">
                  <c:v>42625</c:v>
                </c:pt>
                <c:pt idx="19">
                  <c:v>42626</c:v>
                </c:pt>
                <c:pt idx="20">
                  <c:v>42627</c:v>
                </c:pt>
                <c:pt idx="21">
                  <c:v>42628</c:v>
                </c:pt>
                <c:pt idx="22">
                  <c:v>42629</c:v>
                </c:pt>
                <c:pt idx="23">
                  <c:v>42630</c:v>
                </c:pt>
                <c:pt idx="24">
                  <c:v>42631</c:v>
                </c:pt>
                <c:pt idx="25">
                  <c:v>42632</c:v>
                </c:pt>
                <c:pt idx="26">
                  <c:v>42633</c:v>
                </c:pt>
                <c:pt idx="27">
                  <c:v>42634</c:v>
                </c:pt>
                <c:pt idx="28">
                  <c:v>42635</c:v>
                </c:pt>
                <c:pt idx="29">
                  <c:v>42636</c:v>
                </c:pt>
                <c:pt idx="30">
                  <c:v>42637</c:v>
                </c:pt>
                <c:pt idx="31">
                  <c:v>42638</c:v>
                </c:pt>
                <c:pt idx="32">
                  <c:v>42639</c:v>
                </c:pt>
                <c:pt idx="33">
                  <c:v>42640</c:v>
                </c:pt>
                <c:pt idx="34">
                  <c:v>42641</c:v>
                </c:pt>
                <c:pt idx="35">
                  <c:v>42642</c:v>
                </c:pt>
                <c:pt idx="36">
                  <c:v>42643</c:v>
                </c:pt>
                <c:pt idx="37">
                  <c:v>42644</c:v>
                </c:pt>
                <c:pt idx="38">
                  <c:v>42645</c:v>
                </c:pt>
                <c:pt idx="39">
                  <c:v>42646</c:v>
                </c:pt>
                <c:pt idx="40">
                  <c:v>42647</c:v>
                </c:pt>
                <c:pt idx="41">
                  <c:v>42648</c:v>
                </c:pt>
                <c:pt idx="42">
                  <c:v>42649</c:v>
                </c:pt>
                <c:pt idx="43">
                  <c:v>42650</c:v>
                </c:pt>
                <c:pt idx="44">
                  <c:v>42651</c:v>
                </c:pt>
                <c:pt idx="45">
                  <c:v>42652</c:v>
                </c:pt>
                <c:pt idx="46">
                  <c:v>42653</c:v>
                </c:pt>
                <c:pt idx="47">
                  <c:v>42654</c:v>
                </c:pt>
                <c:pt idx="48">
                  <c:v>42655</c:v>
                </c:pt>
                <c:pt idx="49">
                  <c:v>42656</c:v>
                </c:pt>
                <c:pt idx="50">
                  <c:v>42657</c:v>
                </c:pt>
                <c:pt idx="51">
                  <c:v>42658</c:v>
                </c:pt>
                <c:pt idx="52">
                  <c:v>42659</c:v>
                </c:pt>
                <c:pt idx="53">
                  <c:v>42660</c:v>
                </c:pt>
                <c:pt idx="54">
                  <c:v>42661</c:v>
                </c:pt>
                <c:pt idx="55">
                  <c:v>42662</c:v>
                </c:pt>
                <c:pt idx="56">
                  <c:v>42663</c:v>
                </c:pt>
                <c:pt idx="57">
                  <c:v>42664</c:v>
                </c:pt>
                <c:pt idx="58">
                  <c:v>42665</c:v>
                </c:pt>
                <c:pt idx="59">
                  <c:v>42666</c:v>
                </c:pt>
                <c:pt idx="60">
                  <c:v>42667</c:v>
                </c:pt>
                <c:pt idx="61">
                  <c:v>42668</c:v>
                </c:pt>
                <c:pt idx="62">
                  <c:v>42669</c:v>
                </c:pt>
                <c:pt idx="63">
                  <c:v>42670</c:v>
                </c:pt>
                <c:pt idx="64">
                  <c:v>42671</c:v>
                </c:pt>
                <c:pt idx="65">
                  <c:v>42672</c:v>
                </c:pt>
                <c:pt idx="66">
                  <c:v>42673</c:v>
                </c:pt>
                <c:pt idx="67">
                  <c:v>42674</c:v>
                </c:pt>
                <c:pt idx="68">
                  <c:v>42675</c:v>
                </c:pt>
                <c:pt idx="69">
                  <c:v>42676</c:v>
                </c:pt>
                <c:pt idx="70">
                  <c:v>42677</c:v>
                </c:pt>
                <c:pt idx="71">
                  <c:v>42678</c:v>
                </c:pt>
                <c:pt idx="72">
                  <c:v>42679</c:v>
                </c:pt>
                <c:pt idx="73">
                  <c:v>42680</c:v>
                </c:pt>
                <c:pt idx="74">
                  <c:v>42681</c:v>
                </c:pt>
                <c:pt idx="75">
                  <c:v>42682</c:v>
                </c:pt>
                <c:pt idx="76">
                  <c:v>42683</c:v>
                </c:pt>
                <c:pt idx="77">
                  <c:v>42684</c:v>
                </c:pt>
                <c:pt idx="78">
                  <c:v>42685</c:v>
                </c:pt>
                <c:pt idx="79">
                  <c:v>42686</c:v>
                </c:pt>
                <c:pt idx="80">
                  <c:v>42687</c:v>
                </c:pt>
                <c:pt idx="81">
                  <c:v>42688</c:v>
                </c:pt>
                <c:pt idx="82">
                  <c:v>42689</c:v>
                </c:pt>
                <c:pt idx="83">
                  <c:v>42690</c:v>
                </c:pt>
                <c:pt idx="84">
                  <c:v>42691</c:v>
                </c:pt>
                <c:pt idx="85">
                  <c:v>42692</c:v>
                </c:pt>
                <c:pt idx="86">
                  <c:v>42693</c:v>
                </c:pt>
                <c:pt idx="87">
                  <c:v>42694</c:v>
                </c:pt>
                <c:pt idx="88">
                  <c:v>42695</c:v>
                </c:pt>
                <c:pt idx="89">
                  <c:v>42696</c:v>
                </c:pt>
                <c:pt idx="90">
                  <c:v>42697</c:v>
                </c:pt>
                <c:pt idx="91">
                  <c:v>42698</c:v>
                </c:pt>
                <c:pt idx="92">
                  <c:v>42699</c:v>
                </c:pt>
                <c:pt idx="93">
                  <c:v>42700</c:v>
                </c:pt>
                <c:pt idx="94">
                  <c:v>42701</c:v>
                </c:pt>
                <c:pt idx="95">
                  <c:v>42702</c:v>
                </c:pt>
                <c:pt idx="96">
                  <c:v>42703</c:v>
                </c:pt>
                <c:pt idx="97">
                  <c:v>42704</c:v>
                </c:pt>
                <c:pt idx="98">
                  <c:v>42705</c:v>
                </c:pt>
                <c:pt idx="99">
                  <c:v>42706</c:v>
                </c:pt>
                <c:pt idx="100">
                  <c:v>42707</c:v>
                </c:pt>
                <c:pt idx="101">
                  <c:v>42708</c:v>
                </c:pt>
                <c:pt idx="102">
                  <c:v>42709</c:v>
                </c:pt>
                <c:pt idx="103">
                  <c:v>42710</c:v>
                </c:pt>
                <c:pt idx="104">
                  <c:v>42711</c:v>
                </c:pt>
                <c:pt idx="105">
                  <c:v>42712</c:v>
                </c:pt>
                <c:pt idx="106">
                  <c:v>42713</c:v>
                </c:pt>
                <c:pt idx="107">
                  <c:v>42714</c:v>
                </c:pt>
                <c:pt idx="108">
                  <c:v>42715</c:v>
                </c:pt>
                <c:pt idx="109">
                  <c:v>42716</c:v>
                </c:pt>
                <c:pt idx="110">
                  <c:v>42717</c:v>
                </c:pt>
                <c:pt idx="111">
                  <c:v>42718</c:v>
                </c:pt>
                <c:pt idx="112">
                  <c:v>42719</c:v>
                </c:pt>
                <c:pt idx="113">
                  <c:v>42720</c:v>
                </c:pt>
                <c:pt idx="114">
                  <c:v>42721</c:v>
                </c:pt>
                <c:pt idx="115">
                  <c:v>42722</c:v>
                </c:pt>
                <c:pt idx="116">
                  <c:v>42723</c:v>
                </c:pt>
                <c:pt idx="117">
                  <c:v>42724</c:v>
                </c:pt>
                <c:pt idx="118">
                  <c:v>42725</c:v>
                </c:pt>
                <c:pt idx="119">
                  <c:v>42726</c:v>
                </c:pt>
                <c:pt idx="120">
                  <c:v>42727</c:v>
                </c:pt>
                <c:pt idx="121">
                  <c:v>42728</c:v>
                </c:pt>
                <c:pt idx="122">
                  <c:v>42729</c:v>
                </c:pt>
                <c:pt idx="123">
                  <c:v>42730</c:v>
                </c:pt>
                <c:pt idx="124">
                  <c:v>42731</c:v>
                </c:pt>
                <c:pt idx="125">
                  <c:v>42732</c:v>
                </c:pt>
                <c:pt idx="126">
                  <c:v>42733</c:v>
                </c:pt>
                <c:pt idx="127">
                  <c:v>42734</c:v>
                </c:pt>
                <c:pt idx="128">
                  <c:v>42735</c:v>
                </c:pt>
                <c:pt idx="129">
                  <c:v>42736</c:v>
                </c:pt>
                <c:pt idx="130">
                  <c:v>42737</c:v>
                </c:pt>
                <c:pt idx="131">
                  <c:v>42738</c:v>
                </c:pt>
                <c:pt idx="132">
                  <c:v>42739</c:v>
                </c:pt>
                <c:pt idx="133">
                  <c:v>42740</c:v>
                </c:pt>
                <c:pt idx="134">
                  <c:v>42741</c:v>
                </c:pt>
                <c:pt idx="135">
                  <c:v>42742</c:v>
                </c:pt>
                <c:pt idx="136">
                  <c:v>42743</c:v>
                </c:pt>
                <c:pt idx="137">
                  <c:v>42744</c:v>
                </c:pt>
                <c:pt idx="138">
                  <c:v>42745</c:v>
                </c:pt>
                <c:pt idx="139">
                  <c:v>42746</c:v>
                </c:pt>
                <c:pt idx="140">
                  <c:v>42747</c:v>
                </c:pt>
                <c:pt idx="141">
                  <c:v>42748</c:v>
                </c:pt>
                <c:pt idx="142">
                  <c:v>42749</c:v>
                </c:pt>
                <c:pt idx="143">
                  <c:v>42750</c:v>
                </c:pt>
                <c:pt idx="144">
                  <c:v>42751</c:v>
                </c:pt>
                <c:pt idx="145">
                  <c:v>42752</c:v>
                </c:pt>
                <c:pt idx="146">
                  <c:v>42753</c:v>
                </c:pt>
                <c:pt idx="147">
                  <c:v>42754</c:v>
                </c:pt>
                <c:pt idx="148">
                  <c:v>42755</c:v>
                </c:pt>
                <c:pt idx="149">
                  <c:v>42756</c:v>
                </c:pt>
                <c:pt idx="150">
                  <c:v>42757</c:v>
                </c:pt>
                <c:pt idx="151">
                  <c:v>42758</c:v>
                </c:pt>
                <c:pt idx="152">
                  <c:v>42759</c:v>
                </c:pt>
                <c:pt idx="153">
                  <c:v>42760</c:v>
                </c:pt>
                <c:pt idx="154">
                  <c:v>42761</c:v>
                </c:pt>
                <c:pt idx="155">
                  <c:v>42762</c:v>
                </c:pt>
                <c:pt idx="156">
                  <c:v>42763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</c:numCache>
            </c:numRef>
          </c:xVal>
          <c:yVal>
            <c:numRef>
              <c:f>播種日計算用!$O$3:$O$260</c:f>
              <c:numCache>
                <c:formatCode>0.0</c:formatCode>
                <c:ptCount val="25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0.23545509249924745</c:v>
                </c:pt>
                <c:pt idx="6">
                  <c:v>0.2905552695936835</c:v>
                </c:pt>
                <c:pt idx="7">
                  <c:v>0.35668695990984067</c:v>
                </c:pt>
                <c:pt idx="8">
                  <c:v>0.43565184212799052</c:v>
                </c:pt>
                <c:pt idx="9">
                  <c:v>0.52946880118731365</c:v>
                </c:pt>
                <c:pt idx="10">
                  <c:v>0.64038770986836679</c:v>
                </c:pt>
                <c:pt idx="11">
                  <c:v>0.77090235671726426</c:v>
                </c:pt>
                <c:pt idx="12">
                  <c:v>0.92376226623128022</c:v>
                </c:pt>
                <c:pt idx="13">
                  <c:v>1.1019831567840608</c:v>
                </c:pt>
                <c:pt idx="14">
                  <c:v>1.3088557863721133</c:v>
                </c:pt>
                <c:pt idx="15">
                  <c:v>1.5479529459971915</c:v>
                </c:pt>
                <c:pt idx="16">
                  <c:v>1.8231343753107703</c:v>
                </c:pt>
                <c:pt idx="17">
                  <c:v>2.1385493948518595</c:v>
                </c:pt>
                <c:pt idx="18">
                  <c:v>2.4986370734939358</c:v>
                </c:pt>
                <c:pt idx="19">
                  <c:v>2.9081237781475897</c:v>
                </c:pt>
                <c:pt idx="20">
                  <c:v>3.3720179848040579</c:v>
                </c:pt>
                <c:pt idx="21">
                  <c:v>3.8956022650231508</c:v>
                </c:pt>
                <c:pt idx="22">
                  <c:v>4.4844223992690688</c:v>
                </c:pt>
                <c:pt idx="23">
                  <c:v>5.1442736073316713</c:v>
                </c:pt>
                <c:pt idx="24">
                  <c:v>5.8811839256623699</c:v>
                </c:pt>
                <c:pt idx="25">
                  <c:v>6.7013948010200695</c:v>
                </c:pt>
                <c:pt idx="26">
                  <c:v>7.6113390085936903</c:v>
                </c:pt>
                <c:pt idx="27">
                  <c:v>8.6176160400073591</c:v>
                </c:pt>
                <c:pt idx="28">
                  <c:v>9.7269651416370149</c:v>
                </c:pt>
                <c:pt idx="29">
                  <c:v>10.946236215852011</c:v>
                </c:pt>
                <c:pt idx="30">
                  <c:v>12.282358826602227</c:v>
                </c:pt>
                <c:pt idx="31">
                  <c:v>13.742309575745539</c:v>
                </c:pt>
                <c:pt idx="32">
                  <c:v>15.333078137294768</c:v>
                </c:pt>
                <c:pt idx="33">
                  <c:v>17.061632253097709</c:v>
                </c:pt>
                <c:pt idx="34">
                  <c:v>18.934882005187699</c:v>
                </c:pt>
                <c:pt idx="35">
                  <c:v>20.95964368709485</c:v>
                </c:pt>
                <c:pt idx="36">
                  <c:v>23.142603598820042</c:v>
                </c:pt>
                <c:pt idx="37">
                  <c:v>25.490282088065658</c:v>
                </c:pt>
                <c:pt idx="38">
                  <c:v>28.008998153888005</c:v>
                </c:pt>
                <c:pt idx="39">
                  <c:v>30.70483491845545</c:v>
                </c:pt>
                <c:pt idx="40">
                  <c:v>33.583606258396188</c:v>
                </c:pt>
                <c:pt idx="41">
                  <c:v>36.650824869675539</c:v>
                </c:pt>
                <c:pt idx="42">
                  <c:v>39.911672019477422</c:v>
                </c:pt>
                <c:pt idx="43">
                  <c:v>43.370969215617336</c:v>
                </c:pt>
                <c:pt idx="44">
                  <c:v>47.033151999050908</c:v>
                </c:pt>
                <c:pt idx="45">
                  <c:v>50.902246038522755</c:v>
                </c:pt>
                <c:pt idx="46">
                  <c:v>54.981845678795395</c:v>
                </c:pt>
                <c:pt idx="47">
                  <c:v>59.275095065649367</c:v>
                </c:pt>
                <c:pt idx="48">
                  <c:v>63.784671942390666</c:v>
                </c:pt>
                <c:pt idx="49">
                  <c:v>68.512774184340884</c:v>
                </c:pt>
                <c:pt idx="50">
                  <c:v>73.461109110091186</c:v>
                </c:pt>
                <c:pt idx="51">
                  <c:v>78.630885581512942</c:v>
                </c:pt>
                <c:pt idx="52">
                  <c:v>84.022808878930448</c:v>
                </c:pt>
                <c:pt idx="53">
                  <c:v>89.637078313733639</c:v>
                </c:pt>
                <c:pt idx="54">
                  <c:v>95.473387518257624</c:v>
                </c:pt>
                <c:pt idx="55">
                  <c:v>101.53092733215365</c:v>
                </c:pt>
                <c:pt idx="56">
                  <c:v>107.80839118585583</c:v>
                </c:pt>
                <c:pt idx="57">
                  <c:v>114.30398286520672</c:v>
                </c:pt>
                <c:pt idx="58">
                  <c:v>121.01542652689596</c:v>
                </c:pt>
                <c:pt idx="59">
                  <c:v>127.93997882211272</c:v>
                </c:pt>
                <c:pt idx="60">
                  <c:v>135.07444297570538</c:v>
                </c:pt>
                <c:pt idx="61">
                  <c:v>142.41518466014344</c:v>
                </c:pt>
                <c:pt idx="62">
                  <c:v>149.95814949761743</c:v>
                </c:pt>
                <c:pt idx="63">
                  <c:v>157.69888201961976</c:v>
                </c:pt>
                <c:pt idx="64">
                  <c:v>165.63254591120113</c:v>
                </c:pt>
                <c:pt idx="65">
                  <c:v>173.75394536669288</c:v>
                </c:pt>
                <c:pt idx="66">
                  <c:v>182.05754738488281</c:v>
                </c:pt>
                <c:pt idx="67">
                  <c:v>190.53750483429508</c:v>
                </c:pt>
                <c:pt idx="68">
                  <c:v>199.18768012320933</c:v>
                </c:pt>
                <c:pt idx="69">
                  <c:v>208.00166931421401</c:v>
                </c:pt>
                <c:pt idx="70">
                  <c:v>216.97282652927029</c:v>
                </c:pt>
                <c:pt idx="71">
                  <c:v>226.0942884983244</c:v>
                </c:pt>
                <c:pt idx="72">
                  <c:v>235.35899911229845</c:v>
                </c:pt>
                <c:pt idx="73">
                  <c:v>244.75973384968222</c:v>
                </c:pt>
                <c:pt idx="74">
                  <c:v>254.28912395479631</c:v>
                </c:pt>
                <c:pt idx="75">
                  <c:v>263.93968025498839</c:v>
                </c:pt>
                <c:pt idx="76">
                  <c:v>273.70381651343308</c:v>
                </c:pt>
                <c:pt idx="77">
                  <c:v>283.57387222372495</c:v>
                </c:pt>
                <c:pt idx="78">
                  <c:v>293.54213476199311</c:v>
                </c:pt>
                <c:pt idx="79">
                  <c:v>303.60086082172182</c:v>
                </c:pt>
                <c:pt idx="80">
                  <c:v>313.74229706576551</c:v>
                </c:pt>
                <c:pt idx="81">
                  <c:v>323.95869993912811</c:v>
                </c:pt>
                <c:pt idx="82">
                  <c:v>334.2423545948613</c:v>
                </c:pt>
                <c:pt idx="83">
                  <c:v>344.58559289389893</c:v>
                </c:pt>
                <c:pt idx="84">
                  <c:v>354.98081044770913</c:v>
                </c:pt>
                <c:pt idx="85">
                  <c:v>365.42048268030646</c:v>
                </c:pt>
                <c:pt idx="86">
                  <c:v>375.89717989337743</c:v>
                </c:pt>
                <c:pt idx="87">
                  <c:v>386.403581325022</c:v>
                </c:pt>
                <c:pt idx="88">
                  <c:v>396.93248819888635</c:v>
                </c:pt>
                <c:pt idx="89">
                  <c:v>407.47683576624752</c:v>
                </c:pt>
                <c:pt idx="90">
                  <c:v>418.02970434891569</c:v>
                </c:pt>
                <c:pt idx="91">
                  <c:v>428.58432939562874</c:v>
                </c:pt>
                <c:pt idx="92">
                  <c:v>439.13411056896285</c:v>
                </c:pt>
                <c:pt idx="93">
                  <c:v>449.67261988364362</c:v>
                </c:pt>
                <c:pt idx="94">
                  <c:v>460.19360892057347</c:v>
                </c:pt>
                <c:pt idx="95">
                  <c:v>470.69101514386369</c:v>
                </c:pt>
                <c:pt idx="96">
                  <c:v>481.15896735072761</c:v>
                </c:pt>
                <c:pt idx="97">
                  <c:v>491.59179028626158</c:v>
                </c:pt>
                <c:pt idx="98">
                  <c:v>501.98400845692083</c:v>
                </c:pt>
                <c:pt idx="99">
                  <c:v>512.33034917794441</c:v>
                </c:pt>
                <c:pt idx="100">
                  <c:v>522.62574489107749</c:v>
                </c:pt>
                <c:pt idx="101">
                  <c:v>532.86533478974934</c:v>
                </c:pt>
                <c:pt idx="102">
                  <c:v>543.04446578936563</c:v>
                </c:pt>
                <c:pt idx="103">
                  <c:v>553.15869288064414</c:v>
                </c:pt>
                <c:pt idx="104">
                  <c:v>563.20377890392569</c:v>
                </c:pt>
                <c:pt idx="105">
                  <c:v>573.17569378220276</c:v>
                </c:pt>
                <c:pt idx="106">
                  <c:v>583.07061325021823</c:v>
                </c:pt>
                <c:pt idx="107">
                  <c:v>592.88491711641871</c:v>
                </c:pt>
                <c:pt idx="108">
                  <c:v>602.61518709384313</c:v>
                </c:pt>
                <c:pt idx="109">
                  <c:v>612.25820423516893</c:v>
                </c:pt>
                <c:pt idx="110">
                  <c:v>621.81094600619303</c:v>
                </c:pt>
                <c:pt idx="111">
                  <c:v>631.27058303095214</c:v>
                </c:pt>
                <c:pt idx="112">
                  <c:v>640.63447554055938</c:v>
                </c:pt>
                <c:pt idx="113">
                  <c:v>649.90016955662554</c:v>
                </c:pt>
                <c:pt idx="114">
                  <c:v>659.06539283887344</c:v>
                </c:pt>
                <c:pt idx="115">
                  <c:v>668.12805062526104</c:v>
                </c:pt>
                <c:pt idx="116">
                  <c:v>677.08622119159656</c:v>
                </c:pt>
                <c:pt idx="117">
                  <c:v>685.93815125629567</c:v>
                </c:pt>
                <c:pt idx="118">
                  <c:v>694.68225125456524</c:v>
                </c:pt>
                <c:pt idx="119">
                  <c:v>703.31709050495988</c:v>
                </c:pt>
                <c:pt idx="120">
                  <c:v>711.84139228990819</c:v>
                </c:pt>
                <c:pt idx="121">
                  <c:v>720.25402887047562</c:v>
                </c:pt>
                <c:pt idx="122">
                  <c:v>728.5540164543313</c:v>
                </c:pt>
                <c:pt idx="123">
                  <c:v>736.74051013459552</c:v>
                </c:pt>
                <c:pt idx="124">
                  <c:v>744.81279881600631</c:v>
                </c:pt>
                <c:pt idx="125">
                  <c:v>752.7703001436156</c:v>
                </c:pt>
                <c:pt idx="126">
                  <c:v>760.61255544805704</c:v>
                </c:pt>
                <c:pt idx="127">
                  <c:v>768.33922472028848</c:v>
                </c:pt>
                <c:pt idx="128">
                  <c:v>775.95008162761087</c:v>
                </c:pt>
                <c:pt idx="129">
                  <c:v>783.44500858172535</c:v>
                </c:pt>
                <c:pt idx="130">
                  <c:v>790.82399186857378</c:v>
                </c:pt>
                <c:pt idx="131">
                  <c:v>798.08711684875914</c:v>
                </c:pt>
                <c:pt idx="132">
                  <c:v>805.23456323641744</c:v>
                </c:pt>
                <c:pt idx="133">
                  <c:v>812.2666004635588</c:v>
                </c:pt>
                <c:pt idx="134">
                  <c:v>819.18358313606348</c:v>
                </c:pt>
                <c:pt idx="135">
                  <c:v>825.98594658675381</c:v>
                </c:pt>
                <c:pt idx="136">
                  <c:v>832.67420253022965</c:v>
                </c:pt>
                <c:pt idx="137">
                  <c:v>839.24893482346533</c:v>
                </c:pt>
                <c:pt idx="138">
                  <c:v>845.71079533554007</c:v>
                </c:pt>
                <c:pt idx="139">
                  <c:v>852.06049992925523</c:v>
                </c:pt>
                <c:pt idx="140">
                  <c:v>858.29882455685004</c:v>
                </c:pt>
                <c:pt idx="141">
                  <c:v>864.42660147150036</c:v>
                </c:pt>
                <c:pt idx="142">
                  <c:v>870.44471555580935</c:v>
                </c:pt>
                <c:pt idx="143">
                  <c:v>876.35410076804999</c:v>
                </c:pt>
                <c:pt idx="144">
                  <c:v>882.15573670652066</c:v>
                </c:pt>
                <c:pt idx="145">
                  <c:v>887.85064529199155</c:v>
                </c:pt>
                <c:pt idx="146">
                  <c:v>893.43988756788224</c:v>
                </c:pt>
                <c:pt idx="147">
                  <c:v>898.9245606174984</c:v>
                </c:pt>
                <c:pt idx="148">
                  <c:v>904.30579459737396</c:v>
                </c:pt>
                <c:pt idx="149">
                  <c:v>909.58474988550631</c:v>
                </c:pt>
                <c:pt idx="150">
                  <c:v>914.76261434304843</c:v>
                </c:pt>
                <c:pt idx="151">
                  <c:v>919.84060068781275</c:v>
                </c:pt>
                <c:pt idx="152">
                  <c:v>924.81994397776191</c:v>
                </c:pt>
                <c:pt idx="153">
                  <c:v>929.70189920250073</c:v>
                </c:pt>
                <c:pt idx="154">
                  <c:v>934.48773898064542</c:v>
                </c:pt>
                <c:pt idx="155">
                  <c:v>939.17875136082239</c:v>
                </c:pt>
                <c:pt idx="156">
                  <c:v>943.77623772394804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142-44A9-9FD7-98712B244DDC}"/>
            </c:ext>
          </c:extLst>
        </c:ser>
        <c:ser>
          <c:idx val="7"/>
          <c:order val="2"/>
          <c:tx>
            <c:strRef>
              <c:f>播種日計算用!$P$2</c:f>
              <c:strCache>
                <c:ptCount val="1"/>
                <c:pt idx="0">
                  <c:v>Oat_3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播種日計算用!$H$3:$H$260</c:f>
              <c:numCache>
                <c:formatCode>m"月"d"日"</c:formatCode>
                <c:ptCount val="258"/>
                <c:pt idx="0">
                  <c:v>42607</c:v>
                </c:pt>
                <c:pt idx="1">
                  <c:v>42608</c:v>
                </c:pt>
                <c:pt idx="2">
                  <c:v>42609</c:v>
                </c:pt>
                <c:pt idx="3">
                  <c:v>42610</c:v>
                </c:pt>
                <c:pt idx="4">
                  <c:v>42611</c:v>
                </c:pt>
                <c:pt idx="5">
                  <c:v>42612</c:v>
                </c:pt>
                <c:pt idx="6">
                  <c:v>42613</c:v>
                </c:pt>
                <c:pt idx="7">
                  <c:v>42614</c:v>
                </c:pt>
                <c:pt idx="8">
                  <c:v>42615</c:v>
                </c:pt>
                <c:pt idx="9">
                  <c:v>42616</c:v>
                </c:pt>
                <c:pt idx="10">
                  <c:v>42617</c:v>
                </c:pt>
                <c:pt idx="11">
                  <c:v>42618</c:v>
                </c:pt>
                <c:pt idx="12">
                  <c:v>42619</c:v>
                </c:pt>
                <c:pt idx="13">
                  <c:v>42620</c:v>
                </c:pt>
                <c:pt idx="14">
                  <c:v>42621</c:v>
                </c:pt>
                <c:pt idx="15">
                  <c:v>42622</c:v>
                </c:pt>
                <c:pt idx="16">
                  <c:v>42623</c:v>
                </c:pt>
                <c:pt idx="17">
                  <c:v>42624</c:v>
                </c:pt>
                <c:pt idx="18">
                  <c:v>42625</c:v>
                </c:pt>
                <c:pt idx="19">
                  <c:v>42626</c:v>
                </c:pt>
                <c:pt idx="20">
                  <c:v>42627</c:v>
                </c:pt>
                <c:pt idx="21">
                  <c:v>42628</c:v>
                </c:pt>
                <c:pt idx="22">
                  <c:v>42629</c:v>
                </c:pt>
                <c:pt idx="23">
                  <c:v>42630</c:v>
                </c:pt>
                <c:pt idx="24">
                  <c:v>42631</c:v>
                </c:pt>
                <c:pt idx="25">
                  <c:v>42632</c:v>
                </c:pt>
                <c:pt idx="26">
                  <c:v>42633</c:v>
                </c:pt>
                <c:pt idx="27">
                  <c:v>42634</c:v>
                </c:pt>
                <c:pt idx="28">
                  <c:v>42635</c:v>
                </c:pt>
                <c:pt idx="29">
                  <c:v>42636</c:v>
                </c:pt>
                <c:pt idx="30">
                  <c:v>42637</c:v>
                </c:pt>
                <c:pt idx="31">
                  <c:v>42638</c:v>
                </c:pt>
                <c:pt idx="32">
                  <c:v>42639</c:v>
                </c:pt>
                <c:pt idx="33">
                  <c:v>42640</c:v>
                </c:pt>
                <c:pt idx="34">
                  <c:v>42641</c:v>
                </c:pt>
                <c:pt idx="35">
                  <c:v>42642</c:v>
                </c:pt>
                <c:pt idx="36">
                  <c:v>42643</c:v>
                </c:pt>
                <c:pt idx="37">
                  <c:v>42644</c:v>
                </c:pt>
                <c:pt idx="38">
                  <c:v>42645</c:v>
                </c:pt>
                <c:pt idx="39">
                  <c:v>42646</c:v>
                </c:pt>
                <c:pt idx="40">
                  <c:v>42647</c:v>
                </c:pt>
                <c:pt idx="41">
                  <c:v>42648</c:v>
                </c:pt>
                <c:pt idx="42">
                  <c:v>42649</c:v>
                </c:pt>
                <c:pt idx="43">
                  <c:v>42650</c:v>
                </c:pt>
                <c:pt idx="44">
                  <c:v>42651</c:v>
                </c:pt>
                <c:pt idx="45">
                  <c:v>42652</c:v>
                </c:pt>
                <c:pt idx="46">
                  <c:v>42653</c:v>
                </c:pt>
                <c:pt idx="47">
                  <c:v>42654</c:v>
                </c:pt>
                <c:pt idx="48">
                  <c:v>42655</c:v>
                </c:pt>
                <c:pt idx="49">
                  <c:v>42656</c:v>
                </c:pt>
                <c:pt idx="50">
                  <c:v>42657</c:v>
                </c:pt>
                <c:pt idx="51">
                  <c:v>42658</c:v>
                </c:pt>
                <c:pt idx="52">
                  <c:v>42659</c:v>
                </c:pt>
                <c:pt idx="53">
                  <c:v>42660</c:v>
                </c:pt>
                <c:pt idx="54">
                  <c:v>42661</c:v>
                </c:pt>
                <c:pt idx="55">
                  <c:v>42662</c:v>
                </c:pt>
                <c:pt idx="56">
                  <c:v>42663</c:v>
                </c:pt>
                <c:pt idx="57">
                  <c:v>42664</c:v>
                </c:pt>
                <c:pt idx="58">
                  <c:v>42665</c:v>
                </c:pt>
                <c:pt idx="59">
                  <c:v>42666</c:v>
                </c:pt>
                <c:pt idx="60">
                  <c:v>42667</c:v>
                </c:pt>
                <c:pt idx="61">
                  <c:v>42668</c:v>
                </c:pt>
                <c:pt idx="62">
                  <c:v>42669</c:v>
                </c:pt>
                <c:pt idx="63">
                  <c:v>42670</c:v>
                </c:pt>
                <c:pt idx="64">
                  <c:v>42671</c:v>
                </c:pt>
                <c:pt idx="65">
                  <c:v>42672</c:v>
                </c:pt>
                <c:pt idx="66">
                  <c:v>42673</c:v>
                </c:pt>
                <c:pt idx="67">
                  <c:v>42674</c:v>
                </c:pt>
                <c:pt idx="68">
                  <c:v>42675</c:v>
                </c:pt>
                <c:pt idx="69">
                  <c:v>42676</c:v>
                </c:pt>
                <c:pt idx="70">
                  <c:v>42677</c:v>
                </c:pt>
                <c:pt idx="71">
                  <c:v>42678</c:v>
                </c:pt>
                <c:pt idx="72">
                  <c:v>42679</c:v>
                </c:pt>
                <c:pt idx="73">
                  <c:v>42680</c:v>
                </c:pt>
                <c:pt idx="74">
                  <c:v>42681</c:v>
                </c:pt>
                <c:pt idx="75">
                  <c:v>42682</c:v>
                </c:pt>
                <c:pt idx="76">
                  <c:v>42683</c:v>
                </c:pt>
                <c:pt idx="77">
                  <c:v>42684</c:v>
                </c:pt>
                <c:pt idx="78">
                  <c:v>42685</c:v>
                </c:pt>
                <c:pt idx="79">
                  <c:v>42686</c:v>
                </c:pt>
                <c:pt idx="80">
                  <c:v>42687</c:v>
                </c:pt>
                <c:pt idx="81">
                  <c:v>42688</c:v>
                </c:pt>
                <c:pt idx="82">
                  <c:v>42689</c:v>
                </c:pt>
                <c:pt idx="83">
                  <c:v>42690</c:v>
                </c:pt>
                <c:pt idx="84">
                  <c:v>42691</c:v>
                </c:pt>
                <c:pt idx="85">
                  <c:v>42692</c:v>
                </c:pt>
                <c:pt idx="86">
                  <c:v>42693</c:v>
                </c:pt>
                <c:pt idx="87">
                  <c:v>42694</c:v>
                </c:pt>
                <c:pt idx="88">
                  <c:v>42695</c:v>
                </c:pt>
                <c:pt idx="89">
                  <c:v>42696</c:v>
                </c:pt>
                <c:pt idx="90">
                  <c:v>42697</c:v>
                </c:pt>
                <c:pt idx="91">
                  <c:v>42698</c:v>
                </c:pt>
                <c:pt idx="92">
                  <c:v>42699</c:v>
                </c:pt>
                <c:pt idx="93">
                  <c:v>42700</c:v>
                </c:pt>
                <c:pt idx="94">
                  <c:v>42701</c:v>
                </c:pt>
                <c:pt idx="95">
                  <c:v>42702</c:v>
                </c:pt>
                <c:pt idx="96">
                  <c:v>42703</c:v>
                </c:pt>
                <c:pt idx="97">
                  <c:v>42704</c:v>
                </c:pt>
                <c:pt idx="98">
                  <c:v>42705</c:v>
                </c:pt>
                <c:pt idx="99">
                  <c:v>42706</c:v>
                </c:pt>
                <c:pt idx="100">
                  <c:v>42707</c:v>
                </c:pt>
                <c:pt idx="101">
                  <c:v>42708</c:v>
                </c:pt>
                <c:pt idx="102">
                  <c:v>42709</c:v>
                </c:pt>
                <c:pt idx="103">
                  <c:v>42710</c:v>
                </c:pt>
                <c:pt idx="104">
                  <c:v>42711</c:v>
                </c:pt>
                <c:pt idx="105">
                  <c:v>42712</c:v>
                </c:pt>
                <c:pt idx="106">
                  <c:v>42713</c:v>
                </c:pt>
                <c:pt idx="107">
                  <c:v>42714</c:v>
                </c:pt>
                <c:pt idx="108">
                  <c:v>42715</c:v>
                </c:pt>
                <c:pt idx="109">
                  <c:v>42716</c:v>
                </c:pt>
                <c:pt idx="110">
                  <c:v>42717</c:v>
                </c:pt>
                <c:pt idx="111">
                  <c:v>42718</c:v>
                </c:pt>
                <c:pt idx="112">
                  <c:v>42719</c:v>
                </c:pt>
                <c:pt idx="113">
                  <c:v>42720</c:v>
                </c:pt>
                <c:pt idx="114">
                  <c:v>42721</c:v>
                </c:pt>
                <c:pt idx="115">
                  <c:v>42722</c:v>
                </c:pt>
                <c:pt idx="116">
                  <c:v>42723</c:v>
                </c:pt>
                <c:pt idx="117">
                  <c:v>42724</c:v>
                </c:pt>
                <c:pt idx="118">
                  <c:v>42725</c:v>
                </c:pt>
                <c:pt idx="119">
                  <c:v>42726</c:v>
                </c:pt>
                <c:pt idx="120">
                  <c:v>42727</c:v>
                </c:pt>
                <c:pt idx="121">
                  <c:v>42728</c:v>
                </c:pt>
                <c:pt idx="122">
                  <c:v>42729</c:v>
                </c:pt>
                <c:pt idx="123">
                  <c:v>42730</c:v>
                </c:pt>
                <c:pt idx="124">
                  <c:v>42731</c:v>
                </c:pt>
                <c:pt idx="125">
                  <c:v>42732</c:v>
                </c:pt>
                <c:pt idx="126">
                  <c:v>42733</c:v>
                </c:pt>
                <c:pt idx="127">
                  <c:v>42734</c:v>
                </c:pt>
                <c:pt idx="128">
                  <c:v>42735</c:v>
                </c:pt>
                <c:pt idx="129">
                  <c:v>42736</c:v>
                </c:pt>
                <c:pt idx="130">
                  <c:v>42737</c:v>
                </c:pt>
                <c:pt idx="131">
                  <c:v>42738</c:v>
                </c:pt>
                <c:pt idx="132">
                  <c:v>42739</c:v>
                </c:pt>
                <c:pt idx="133">
                  <c:v>42740</c:v>
                </c:pt>
                <c:pt idx="134">
                  <c:v>42741</c:v>
                </c:pt>
                <c:pt idx="135">
                  <c:v>42742</c:v>
                </c:pt>
                <c:pt idx="136">
                  <c:v>42743</c:v>
                </c:pt>
                <c:pt idx="137">
                  <c:v>42744</c:v>
                </c:pt>
                <c:pt idx="138">
                  <c:v>42745</c:v>
                </c:pt>
                <c:pt idx="139">
                  <c:v>42746</c:v>
                </c:pt>
                <c:pt idx="140">
                  <c:v>42747</c:v>
                </c:pt>
                <c:pt idx="141">
                  <c:v>42748</c:v>
                </c:pt>
                <c:pt idx="142">
                  <c:v>42749</c:v>
                </c:pt>
                <c:pt idx="143">
                  <c:v>42750</c:v>
                </c:pt>
                <c:pt idx="144">
                  <c:v>42751</c:v>
                </c:pt>
                <c:pt idx="145">
                  <c:v>42752</c:v>
                </c:pt>
                <c:pt idx="146">
                  <c:v>42753</c:v>
                </c:pt>
                <c:pt idx="147">
                  <c:v>42754</c:v>
                </c:pt>
                <c:pt idx="148">
                  <c:v>42755</c:v>
                </c:pt>
                <c:pt idx="149">
                  <c:v>42756</c:v>
                </c:pt>
                <c:pt idx="150">
                  <c:v>42757</c:v>
                </c:pt>
                <c:pt idx="151">
                  <c:v>42758</c:v>
                </c:pt>
                <c:pt idx="152">
                  <c:v>42759</c:v>
                </c:pt>
                <c:pt idx="153">
                  <c:v>42760</c:v>
                </c:pt>
                <c:pt idx="154">
                  <c:v>42761</c:v>
                </c:pt>
                <c:pt idx="155">
                  <c:v>42762</c:v>
                </c:pt>
                <c:pt idx="156">
                  <c:v>42763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</c:numCache>
            </c:numRef>
          </c:xVal>
          <c:yVal>
            <c:numRef>
              <c:f>播種日計算用!$P$3:$P$260</c:f>
              <c:numCache>
                <c:formatCode>0.0</c:formatCode>
                <c:ptCount val="25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0.36944548527419629</c:v>
                </c:pt>
                <c:pt idx="11">
                  <c:v>0.44465213309168877</c:v>
                </c:pt>
                <c:pt idx="12">
                  <c:v>0.53287987779476198</c:v>
                </c:pt>
                <c:pt idx="13">
                  <c:v>0.63594598362454491</c:v>
                </c:pt>
                <c:pt idx="14">
                  <c:v>0.75584918668958112</c:v>
                </c:pt>
                <c:pt idx="15">
                  <c:v>0.894777714777651</c:v>
                </c:pt>
                <c:pt idx="16">
                  <c:v>1.0551164160143522</c:v>
                </c:pt>
                <c:pt idx="17">
                  <c:v>1.2394528469256141</c:v>
                </c:pt>
                <c:pt idx="18">
                  <c:v>1.4505821760010551</c:v>
                </c:pt>
                <c:pt idx="19">
                  <c:v>1.6915107670441305</c:v>
                </c:pt>
                <c:pt idx="20">
                  <c:v>1.9654583173451512</c:v>
                </c:pt>
                <c:pt idx="21">
                  <c:v>2.2758584388775405</c:v>
                </c:pt>
                <c:pt idx="22">
                  <c:v>2.6263575860948092</c:v>
                </c:pt>
                <c:pt idx="23">
                  <c:v>3.0208122512442048</c:v>
                </c:pt>
                <c:pt idx="24">
                  <c:v>3.4632843671198499</c:v>
                </c:pt>
                <c:pt idx="25">
                  <c:v>3.9580348775246517</c:v>
                </c:pt>
                <c:pt idx="26">
                  <c:v>4.5095154570416005</c:v>
                </c:pt>
                <c:pt idx="27">
                  <c:v>5.1223583836595097</c:v>
                </c:pt>
                <c:pt idx="28">
                  <c:v>5.8013645899745168</c:v>
                </c:pt>
                <c:pt idx="29">
                  <c:v>6.5514899407176888</c:v>
                </c:pt>
                <c:pt idx="30">
                  <c:v>7.3778298058695198</c:v>
                </c:pt>
                <c:pt idx="31">
                  <c:v>8.2856020192608231</c:v>
                </c:pt>
                <c:pt idx="32">
                  <c:v>9.2801283319977976</c:v>
                </c:pt>
                <c:pt idx="33">
                  <c:v>10.366814487988226</c:v>
                </c:pt>
                <c:pt idx="34">
                  <c:v>11.551129065023568</c:v>
                </c:pt>
                <c:pt idx="35">
                  <c:v>12.83858123906702</c:v>
                </c:pt>
                <c:pt idx="36">
                  <c:v>14.234697641428891</c:v>
                </c:pt>
                <c:pt idx="37">
                  <c:v>15.744998488246141</c:v>
                </c:pt>
                <c:pt idx="38">
                  <c:v>17.374973169030618</c:v>
                </c:pt>
                <c:pt idx="39">
                  <c:v>19.130055485967915</c:v>
                </c:pt>
                <c:pt idx="40">
                  <c:v>21.015598738133175</c:v>
                </c:pt>
                <c:pt idx="41">
                  <c:v>23.036850844883194</c:v>
                </c:pt>
                <c:pt idx="42">
                  <c:v>25.19892970046169</c:v>
                </c:pt>
                <c:pt idx="43">
                  <c:v>27.506798947430724</c:v>
                </c:pt>
                <c:pt idx="44">
                  <c:v>29.965244350057809</c:v>
                </c:pt>
                <c:pt idx="45">
                  <c:v>32.578850940412629</c:v>
                </c:pt>
                <c:pt idx="46">
                  <c:v>35.351981099851031</c:v>
                </c:pt>
                <c:pt idx="47">
                  <c:v>38.288753726988929</c:v>
                </c:pt>
                <c:pt idx="48">
                  <c:v>41.393024630417756</c:v>
                </c:pt>
                <c:pt idx="49">
                  <c:v>44.668368270503606</c:v>
                </c:pt>
                <c:pt idx="50">
                  <c:v>48.118060959876843</c:v>
                </c:pt>
                <c:pt idx="51">
                  <c:v>51.745065616880346</c:v>
                </c:pt>
                <c:pt idx="52">
                  <c:v>55.552018150523061</c:v>
                </c:pt>
                <c:pt idx="53">
                  <c:v>59.541215539595186</c:v>
                </c:pt>
                <c:pt idx="54">
                  <c:v>63.714605652739628</c:v>
                </c:pt>
                <c:pt idx="55">
                  <c:v>68.073778840633594</c:v>
                </c:pt>
                <c:pt idx="56">
                  <c:v>72.619961316179115</c:v>
                </c:pt>
                <c:pt idx="57">
                  <c:v>77.354010323896674</c:v>
                </c:pt>
                <c:pt idx="58">
                  <c:v>82.276411085684856</c:v>
                </c:pt>
                <c:pt idx="59">
                  <c:v>87.387275496886176</c:v>
                </c:pt>
                <c:pt idx="60">
                  <c:v>92.686342534265975</c:v>
                </c:pt>
                <c:pt idx="61">
                  <c:v>98.172980326164691</c:v>
                </c:pt>
                <c:pt idx="62">
                  <c:v>103.84618982477254</c:v>
                </c:pt>
                <c:pt idx="63">
                  <c:v>109.70461001125095</c:v>
                </c:pt>
                <c:pt idx="64">
                  <c:v>115.74652455631396</c:v>
                </c:pt>
                <c:pt idx="65">
                  <c:v>121.96986985189261</c:v>
                </c:pt>
                <c:pt idx="66">
                  <c:v>128.37224432363709</c:v>
                </c:pt>
                <c:pt idx="67">
                  <c:v>134.95091892924862</c:v>
                </c:pt>
                <c:pt idx="68">
                  <c:v>141.7028487439427</c:v>
                </c:pt>
                <c:pt idx="69">
                  <c:v>148.62468553169734</c:v>
                </c:pt>
                <c:pt idx="70">
                  <c:v>155.71279119928028</c:v>
                </c:pt>
                <c:pt idx="71">
                  <c:v>162.96325202932229</c:v>
                </c:pt>
                <c:pt idx="72">
                  <c:v>170.3718935888603</c:v>
                </c:pt>
                <c:pt idx="73">
                  <c:v>177.93429621073113</c:v>
                </c:pt>
                <c:pt idx="74">
                  <c:v>185.64581094689845</c:v>
                </c:pt>
                <c:pt idx="75">
                  <c:v>193.50157589517246</c:v>
                </c:pt>
                <c:pt idx="76">
                  <c:v>201.49653280374412</c:v>
                </c:pt>
                <c:pt idx="77">
                  <c:v>209.62544386145748</c:v>
                </c:pt>
                <c:pt idx="78">
                  <c:v>217.88290858569047</c:v>
                </c:pt>
                <c:pt idx="79">
                  <c:v>226.2633807240463</c:v>
                </c:pt>
                <c:pt idx="80">
                  <c:v>234.76118509071298</c:v>
                </c:pt>
                <c:pt idx="81">
                  <c:v>243.37053426324394</c:v>
                </c:pt>
                <c:pt idx="82">
                  <c:v>252.08554507060936</c:v>
                </c:pt>
                <c:pt idx="83">
                  <c:v>260.90025480859111</c:v>
                </c:pt>
                <c:pt idx="84">
                  <c:v>269.80863712389385</c:v>
                </c:pt>
                <c:pt idx="85">
                  <c:v>278.80461751367784</c:v>
                </c:pt>
                <c:pt idx="86">
                  <c:v>287.88208839253429</c:v>
                </c:pt>
                <c:pt idx="87">
                  <c:v>297.03492368417187</c:v>
                </c:pt>
                <c:pt idx="88">
                  <c:v>306.25699290025238</c:v>
                </c:pt>
                <c:pt idx="89">
                  <c:v>315.5421746738383</c:v>
                </c:pt>
                <c:pt idx="90">
                  <c:v>324.88436971979326</c:v>
                </c:pt>
                <c:pt idx="91">
                  <c:v>334.27751319917331</c:v>
                </c:pt>
                <c:pt idx="92">
                  <c:v>343.71558646913809</c:v>
                </c:pt>
                <c:pt idx="93">
                  <c:v>353.19262820419198</c:v>
                </c:pt>
                <c:pt idx="94">
                  <c:v>362.70274487860809</c:v>
                </c:pt>
                <c:pt idx="95">
                  <c:v>372.24012060369512</c:v>
                </c:pt>
                <c:pt idx="96">
                  <c:v>381.79902631712565</c:v>
                </c:pt>
                <c:pt idx="97">
                  <c:v>391.37382832484724</c:v>
                </c:pt>
                <c:pt idx="98">
                  <c:v>400.95899619915332</c:v>
                </c:pt>
                <c:pt idx="99">
                  <c:v>410.54911003928783</c:v>
                </c:pt>
                <c:pt idx="100">
                  <c:v>420.13886710350499</c:v>
                </c:pt>
                <c:pt idx="101">
                  <c:v>429.72308782381134</c:v>
                </c:pt>
                <c:pt idx="102">
                  <c:v>439.29672121667357</c:v>
                </c:pt>
                <c:pt idx="103">
                  <c:v>448.85484970480888</c:v>
                </c:pt>
                <c:pt idx="104">
                  <c:v>458.39269336677592</c:v>
                </c:pt>
                <c:pt idx="105">
                  <c:v>467.90561363247139</c:v>
                </c:pt>
                <c:pt idx="106">
                  <c:v>477.38911644382426</c:v>
                </c:pt>
                <c:pt idx="107">
                  <c:v>486.83885490095872</c:v>
                </c:pt>
                <c:pt idx="108">
                  <c:v>496.25063141490989</c:v>
                </c:pt>
                <c:pt idx="109">
                  <c:v>505.6203993885976</c:v>
                </c:pt>
                <c:pt idx="110">
                  <c:v>514.94426444823978</c:v>
                </c:pt>
                <c:pt idx="111">
                  <c:v>524.21848524770121</c:v>
                </c:pt>
                <c:pt idx="112">
                  <c:v>533.43947386845571</c:v>
                </c:pt>
                <c:pt idx="113">
                  <c:v>542.6037958378929</c:v>
                </c:pt>
                <c:pt idx="114">
                  <c:v>551.70816978864013</c:v>
                </c:pt>
                <c:pt idx="115">
                  <c:v>560.74946678139372</c:v>
                </c:pt>
                <c:pt idx="116">
                  <c:v>569.72470931350495</c:v>
                </c:pt>
                <c:pt idx="117">
                  <c:v>578.63107003520065</c:v>
                </c:pt>
                <c:pt idx="118">
                  <c:v>587.46587019490903</c:v>
                </c:pt>
                <c:pt idx="119">
                  <c:v>596.22657783466127</c:v>
                </c:pt>
                <c:pt idx="120">
                  <c:v>604.91080575600063</c:v>
                </c:pt>
                <c:pt idx="121">
                  <c:v>613.51630927622557</c:v>
                </c:pt>
                <c:pt idx="122">
                  <c:v>622.04098379416257</c:v>
                </c:pt>
                <c:pt idx="123">
                  <c:v>630.48286218398584</c:v>
                </c:pt>
                <c:pt idx="124">
                  <c:v>638.84011203490445</c:v>
                </c:pt>
                <c:pt idx="125">
                  <c:v>647.11103275381208</c:v>
                </c:pt>
                <c:pt idx="126">
                  <c:v>655.29405254726157</c:v>
                </c:pt>
                <c:pt idx="127">
                  <c:v>663.3877252983724</c:v>
                </c:pt>
                <c:pt idx="128">
                  <c:v>671.39072735352818</c:v>
                </c:pt>
                <c:pt idx="129">
                  <c:v>679.30185423296666</c:v>
                </c:pt>
                <c:pt idx="130">
                  <c:v>687.12001727860991</c:v>
                </c:pt>
                <c:pt idx="131">
                  <c:v>694.84424025173439</c:v>
                </c:pt>
                <c:pt idx="132">
                  <c:v>702.4736558923471</c:v>
                </c:pt>
                <c:pt idx="133">
                  <c:v>710.00750245140375</c:v>
                </c:pt>
                <c:pt idx="134">
                  <c:v>717.44512020629554</c:v>
                </c:pt>
                <c:pt idx="135">
                  <c:v>724.78594796933533</c:v>
                </c:pt>
                <c:pt idx="136">
                  <c:v>732.02951959830023</c:v>
                </c:pt>
                <c:pt idx="137">
                  <c:v>739.17546051742477</c:v>
                </c:pt>
                <c:pt idx="138">
                  <c:v>746.22348425660925</c:v>
                </c:pt>
                <c:pt idx="139">
                  <c:v>753.17338901599123</c:v>
                </c:pt>
                <c:pt idx="140">
                  <c:v>760.02505426243624</c:v>
                </c:pt>
                <c:pt idx="141">
                  <c:v>766.7784373639397</c:v>
                </c:pt>
                <c:pt idx="142">
                  <c:v>773.43357026738374</c:v>
                </c:pt>
                <c:pt idx="143">
                  <c:v>779.99055622458093</c:v>
                </c:pt>
                <c:pt idx="144">
                  <c:v>786.44956657103171</c:v>
                </c:pt>
                <c:pt idx="145">
                  <c:v>792.81083756136115</c:v>
                </c:pt>
                <c:pt idx="146">
                  <c:v>799.0746672649484</c:v>
                </c:pt>
                <c:pt idx="147">
                  <c:v>805.2414125248381</c:v>
                </c:pt>
                <c:pt idx="148">
                  <c:v>811.31148598263201</c:v>
                </c:pt>
                <c:pt idx="149">
                  <c:v>817.28535317166904</c:v>
                </c:pt>
                <c:pt idx="150">
                  <c:v>823.16352968046067</c:v>
                </c:pt>
                <c:pt idx="151">
                  <c:v>828.94657838800936</c:v>
                </c:pt>
                <c:pt idx="152">
                  <c:v>834.63510677232875</c:v>
                </c:pt>
                <c:pt idx="153">
                  <c:v>840.22976429319431</c:v>
                </c:pt>
                <c:pt idx="154">
                  <c:v>845.7312398498841</c:v>
                </c:pt>
                <c:pt idx="155">
                  <c:v>851.14025931441472</c:v>
                </c:pt>
                <c:pt idx="156">
                  <c:v>856.45758314055172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142-44A9-9FD7-98712B244DDC}"/>
            </c:ext>
          </c:extLst>
        </c:ser>
        <c:ser>
          <c:idx val="8"/>
          <c:order val="3"/>
          <c:tx>
            <c:strRef>
              <c:f>播種日計算用!$Q$2</c:f>
              <c:strCache>
                <c:ptCount val="1"/>
                <c:pt idx="0">
                  <c:v>Oat_4</c:v>
                </c:pt>
              </c:strCache>
            </c:strRef>
          </c:tx>
          <c:spPr>
            <a:ln w="19050" cap="rnd">
              <a:solidFill>
                <a:srgbClr val="00CCFF"/>
              </a:solidFill>
              <a:round/>
            </a:ln>
            <a:effectLst/>
          </c:spPr>
          <c:marker>
            <c:symbol val="none"/>
          </c:marker>
          <c:xVal>
            <c:numRef>
              <c:f>播種日計算用!$H$3:$H$260</c:f>
              <c:numCache>
                <c:formatCode>m"月"d"日"</c:formatCode>
                <c:ptCount val="258"/>
                <c:pt idx="0">
                  <c:v>42607</c:v>
                </c:pt>
                <c:pt idx="1">
                  <c:v>42608</c:v>
                </c:pt>
                <c:pt idx="2">
                  <c:v>42609</c:v>
                </c:pt>
                <c:pt idx="3">
                  <c:v>42610</c:v>
                </c:pt>
                <c:pt idx="4">
                  <c:v>42611</c:v>
                </c:pt>
                <c:pt idx="5">
                  <c:v>42612</c:v>
                </c:pt>
                <c:pt idx="6">
                  <c:v>42613</c:v>
                </c:pt>
                <c:pt idx="7">
                  <c:v>42614</c:v>
                </c:pt>
                <c:pt idx="8">
                  <c:v>42615</c:v>
                </c:pt>
                <c:pt idx="9">
                  <c:v>42616</c:v>
                </c:pt>
                <c:pt idx="10">
                  <c:v>42617</c:v>
                </c:pt>
                <c:pt idx="11">
                  <c:v>42618</c:v>
                </c:pt>
                <c:pt idx="12">
                  <c:v>42619</c:v>
                </c:pt>
                <c:pt idx="13">
                  <c:v>42620</c:v>
                </c:pt>
                <c:pt idx="14">
                  <c:v>42621</c:v>
                </c:pt>
                <c:pt idx="15">
                  <c:v>42622</c:v>
                </c:pt>
                <c:pt idx="16">
                  <c:v>42623</c:v>
                </c:pt>
                <c:pt idx="17">
                  <c:v>42624</c:v>
                </c:pt>
                <c:pt idx="18">
                  <c:v>42625</c:v>
                </c:pt>
                <c:pt idx="19">
                  <c:v>42626</c:v>
                </c:pt>
                <c:pt idx="20">
                  <c:v>42627</c:v>
                </c:pt>
                <c:pt idx="21">
                  <c:v>42628</c:v>
                </c:pt>
                <c:pt idx="22">
                  <c:v>42629</c:v>
                </c:pt>
                <c:pt idx="23">
                  <c:v>42630</c:v>
                </c:pt>
                <c:pt idx="24">
                  <c:v>42631</c:v>
                </c:pt>
                <c:pt idx="25">
                  <c:v>42632</c:v>
                </c:pt>
                <c:pt idx="26">
                  <c:v>42633</c:v>
                </c:pt>
                <c:pt idx="27">
                  <c:v>42634</c:v>
                </c:pt>
                <c:pt idx="28">
                  <c:v>42635</c:v>
                </c:pt>
                <c:pt idx="29">
                  <c:v>42636</c:v>
                </c:pt>
                <c:pt idx="30">
                  <c:v>42637</c:v>
                </c:pt>
                <c:pt idx="31">
                  <c:v>42638</c:v>
                </c:pt>
                <c:pt idx="32">
                  <c:v>42639</c:v>
                </c:pt>
                <c:pt idx="33">
                  <c:v>42640</c:v>
                </c:pt>
                <c:pt idx="34">
                  <c:v>42641</c:v>
                </c:pt>
                <c:pt idx="35">
                  <c:v>42642</c:v>
                </c:pt>
                <c:pt idx="36">
                  <c:v>42643</c:v>
                </c:pt>
                <c:pt idx="37">
                  <c:v>42644</c:v>
                </c:pt>
                <c:pt idx="38">
                  <c:v>42645</c:v>
                </c:pt>
                <c:pt idx="39">
                  <c:v>42646</c:v>
                </c:pt>
                <c:pt idx="40">
                  <c:v>42647</c:v>
                </c:pt>
                <c:pt idx="41">
                  <c:v>42648</c:v>
                </c:pt>
                <c:pt idx="42">
                  <c:v>42649</c:v>
                </c:pt>
                <c:pt idx="43">
                  <c:v>42650</c:v>
                </c:pt>
                <c:pt idx="44">
                  <c:v>42651</c:v>
                </c:pt>
                <c:pt idx="45">
                  <c:v>42652</c:v>
                </c:pt>
                <c:pt idx="46">
                  <c:v>42653</c:v>
                </c:pt>
                <c:pt idx="47">
                  <c:v>42654</c:v>
                </c:pt>
                <c:pt idx="48">
                  <c:v>42655</c:v>
                </c:pt>
                <c:pt idx="49">
                  <c:v>42656</c:v>
                </c:pt>
                <c:pt idx="50">
                  <c:v>42657</c:v>
                </c:pt>
                <c:pt idx="51">
                  <c:v>42658</c:v>
                </c:pt>
                <c:pt idx="52">
                  <c:v>42659</c:v>
                </c:pt>
                <c:pt idx="53">
                  <c:v>42660</c:v>
                </c:pt>
                <c:pt idx="54">
                  <c:v>42661</c:v>
                </c:pt>
                <c:pt idx="55">
                  <c:v>42662</c:v>
                </c:pt>
                <c:pt idx="56">
                  <c:v>42663</c:v>
                </c:pt>
                <c:pt idx="57">
                  <c:v>42664</c:v>
                </c:pt>
                <c:pt idx="58">
                  <c:v>42665</c:v>
                </c:pt>
                <c:pt idx="59">
                  <c:v>42666</c:v>
                </c:pt>
                <c:pt idx="60">
                  <c:v>42667</c:v>
                </c:pt>
                <c:pt idx="61">
                  <c:v>42668</c:v>
                </c:pt>
                <c:pt idx="62">
                  <c:v>42669</c:v>
                </c:pt>
                <c:pt idx="63">
                  <c:v>42670</c:v>
                </c:pt>
                <c:pt idx="64">
                  <c:v>42671</c:v>
                </c:pt>
                <c:pt idx="65">
                  <c:v>42672</c:v>
                </c:pt>
                <c:pt idx="66">
                  <c:v>42673</c:v>
                </c:pt>
                <c:pt idx="67">
                  <c:v>42674</c:v>
                </c:pt>
                <c:pt idx="68">
                  <c:v>42675</c:v>
                </c:pt>
                <c:pt idx="69">
                  <c:v>42676</c:v>
                </c:pt>
                <c:pt idx="70">
                  <c:v>42677</c:v>
                </c:pt>
                <c:pt idx="71">
                  <c:v>42678</c:v>
                </c:pt>
                <c:pt idx="72">
                  <c:v>42679</c:v>
                </c:pt>
                <c:pt idx="73">
                  <c:v>42680</c:v>
                </c:pt>
                <c:pt idx="74">
                  <c:v>42681</c:v>
                </c:pt>
                <c:pt idx="75">
                  <c:v>42682</c:v>
                </c:pt>
                <c:pt idx="76">
                  <c:v>42683</c:v>
                </c:pt>
                <c:pt idx="77">
                  <c:v>42684</c:v>
                </c:pt>
                <c:pt idx="78">
                  <c:v>42685</c:v>
                </c:pt>
                <c:pt idx="79">
                  <c:v>42686</c:v>
                </c:pt>
                <c:pt idx="80">
                  <c:v>42687</c:v>
                </c:pt>
                <c:pt idx="81">
                  <c:v>42688</c:v>
                </c:pt>
                <c:pt idx="82">
                  <c:v>42689</c:v>
                </c:pt>
                <c:pt idx="83">
                  <c:v>42690</c:v>
                </c:pt>
                <c:pt idx="84">
                  <c:v>42691</c:v>
                </c:pt>
                <c:pt idx="85">
                  <c:v>42692</c:v>
                </c:pt>
                <c:pt idx="86">
                  <c:v>42693</c:v>
                </c:pt>
                <c:pt idx="87">
                  <c:v>42694</c:v>
                </c:pt>
                <c:pt idx="88">
                  <c:v>42695</c:v>
                </c:pt>
                <c:pt idx="89">
                  <c:v>42696</c:v>
                </c:pt>
                <c:pt idx="90">
                  <c:v>42697</c:v>
                </c:pt>
                <c:pt idx="91">
                  <c:v>42698</c:v>
                </c:pt>
                <c:pt idx="92">
                  <c:v>42699</c:v>
                </c:pt>
                <c:pt idx="93">
                  <c:v>42700</c:v>
                </c:pt>
                <c:pt idx="94">
                  <c:v>42701</c:v>
                </c:pt>
                <c:pt idx="95">
                  <c:v>42702</c:v>
                </c:pt>
                <c:pt idx="96">
                  <c:v>42703</c:v>
                </c:pt>
                <c:pt idx="97">
                  <c:v>42704</c:v>
                </c:pt>
                <c:pt idx="98">
                  <c:v>42705</c:v>
                </c:pt>
                <c:pt idx="99">
                  <c:v>42706</c:v>
                </c:pt>
                <c:pt idx="100">
                  <c:v>42707</c:v>
                </c:pt>
                <c:pt idx="101">
                  <c:v>42708</c:v>
                </c:pt>
                <c:pt idx="102">
                  <c:v>42709</c:v>
                </c:pt>
                <c:pt idx="103">
                  <c:v>42710</c:v>
                </c:pt>
                <c:pt idx="104">
                  <c:v>42711</c:v>
                </c:pt>
                <c:pt idx="105">
                  <c:v>42712</c:v>
                </c:pt>
                <c:pt idx="106">
                  <c:v>42713</c:v>
                </c:pt>
                <c:pt idx="107">
                  <c:v>42714</c:v>
                </c:pt>
                <c:pt idx="108">
                  <c:v>42715</c:v>
                </c:pt>
                <c:pt idx="109">
                  <c:v>42716</c:v>
                </c:pt>
                <c:pt idx="110">
                  <c:v>42717</c:v>
                </c:pt>
                <c:pt idx="111">
                  <c:v>42718</c:v>
                </c:pt>
                <c:pt idx="112">
                  <c:v>42719</c:v>
                </c:pt>
                <c:pt idx="113">
                  <c:v>42720</c:v>
                </c:pt>
                <c:pt idx="114">
                  <c:v>42721</c:v>
                </c:pt>
                <c:pt idx="115">
                  <c:v>42722</c:v>
                </c:pt>
                <c:pt idx="116">
                  <c:v>42723</c:v>
                </c:pt>
                <c:pt idx="117">
                  <c:v>42724</c:v>
                </c:pt>
                <c:pt idx="118">
                  <c:v>42725</c:v>
                </c:pt>
                <c:pt idx="119">
                  <c:v>42726</c:v>
                </c:pt>
                <c:pt idx="120">
                  <c:v>42727</c:v>
                </c:pt>
                <c:pt idx="121">
                  <c:v>42728</c:v>
                </c:pt>
                <c:pt idx="122">
                  <c:v>42729</c:v>
                </c:pt>
                <c:pt idx="123">
                  <c:v>42730</c:v>
                </c:pt>
                <c:pt idx="124">
                  <c:v>42731</c:v>
                </c:pt>
                <c:pt idx="125">
                  <c:v>42732</c:v>
                </c:pt>
                <c:pt idx="126">
                  <c:v>42733</c:v>
                </c:pt>
                <c:pt idx="127">
                  <c:v>42734</c:v>
                </c:pt>
                <c:pt idx="128">
                  <c:v>42735</c:v>
                </c:pt>
                <c:pt idx="129">
                  <c:v>42736</c:v>
                </c:pt>
                <c:pt idx="130">
                  <c:v>42737</c:v>
                </c:pt>
                <c:pt idx="131">
                  <c:v>42738</c:v>
                </c:pt>
                <c:pt idx="132">
                  <c:v>42739</c:v>
                </c:pt>
                <c:pt idx="133">
                  <c:v>42740</c:v>
                </c:pt>
                <c:pt idx="134">
                  <c:v>42741</c:v>
                </c:pt>
                <c:pt idx="135">
                  <c:v>42742</c:v>
                </c:pt>
                <c:pt idx="136">
                  <c:v>42743</c:v>
                </c:pt>
                <c:pt idx="137">
                  <c:v>42744</c:v>
                </c:pt>
                <c:pt idx="138">
                  <c:v>42745</c:v>
                </c:pt>
                <c:pt idx="139">
                  <c:v>42746</c:v>
                </c:pt>
                <c:pt idx="140">
                  <c:v>42747</c:v>
                </c:pt>
                <c:pt idx="141">
                  <c:v>42748</c:v>
                </c:pt>
                <c:pt idx="142">
                  <c:v>42749</c:v>
                </c:pt>
                <c:pt idx="143">
                  <c:v>42750</c:v>
                </c:pt>
                <c:pt idx="144">
                  <c:v>42751</c:v>
                </c:pt>
                <c:pt idx="145">
                  <c:v>42752</c:v>
                </c:pt>
                <c:pt idx="146">
                  <c:v>42753</c:v>
                </c:pt>
                <c:pt idx="147">
                  <c:v>42754</c:v>
                </c:pt>
                <c:pt idx="148">
                  <c:v>42755</c:v>
                </c:pt>
                <c:pt idx="149">
                  <c:v>42756</c:v>
                </c:pt>
                <c:pt idx="150">
                  <c:v>42757</c:v>
                </c:pt>
                <c:pt idx="151">
                  <c:v>42758</c:v>
                </c:pt>
                <c:pt idx="152">
                  <c:v>42759</c:v>
                </c:pt>
                <c:pt idx="153">
                  <c:v>42760</c:v>
                </c:pt>
                <c:pt idx="154">
                  <c:v>42761</c:v>
                </c:pt>
                <c:pt idx="155">
                  <c:v>42762</c:v>
                </c:pt>
                <c:pt idx="156">
                  <c:v>42763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</c:numCache>
            </c:numRef>
          </c:xVal>
          <c:yVal>
            <c:numRef>
              <c:f>播種日計算用!$Q$3:$Q$260</c:f>
              <c:numCache>
                <c:formatCode>0.0</c:formatCode>
                <c:ptCount val="25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0.56436916247171354</c:v>
                </c:pt>
                <c:pt idx="16">
                  <c:v>0.66365605707790887</c:v>
                </c:pt>
                <c:pt idx="17">
                  <c:v>0.77770433623144719</c:v>
                </c:pt>
                <c:pt idx="18">
                  <c:v>0.90825955397711011</c:v>
                </c:pt>
                <c:pt idx="19">
                  <c:v>1.0572095035661693</c:v>
                </c:pt>
                <c:pt idx="20">
                  <c:v>1.2265880404799383</c:v>
                </c:pt>
                <c:pt idx="21">
                  <c:v>1.4185781573395262</c:v>
                </c:pt>
                <c:pt idx="22">
                  <c:v>1.6355142347177587</c:v>
                </c:pt>
                <c:pt idx="23">
                  <c:v>1.8798833977541471</c:v>
                </c:pt>
                <c:pt idx="24">
                  <c:v>2.1543259155237613</c:v>
                </c:pt>
                <c:pt idx="25">
                  <c:v>2.4616345882325152</c:v>
                </c:pt>
                <c:pt idx="26">
                  <c:v>2.8047530763910014</c:v>
                </c:pt>
                <c:pt idx="27">
                  <c:v>3.186773136024637</c:v>
                </c:pt>
                <c:pt idx="28">
                  <c:v>3.6109307345633757</c:v>
                </c:pt>
                <c:pt idx="29">
                  <c:v>4.0806010331609039</c:v>
                </c:pt>
                <c:pt idx="30">
                  <c:v>4.5992922326553956</c:v>
                </c:pt>
                <c:pt idx="31">
                  <c:v>5.1706382920299738</c:v>
                </c:pt>
                <c:pt idx="32">
                  <c:v>5.7983905398894011</c:v>
                </c:pt>
                <c:pt idx="33">
                  <c:v>6.4864082109699401</c:v>
                </c:pt>
                <c:pt idx="34">
                  <c:v>7.2386479508777892</c:v>
                </c:pt>
                <c:pt idx="35">
                  <c:v>8.0591523429516254</c:v>
                </c:pt>
                <c:pt idx="36">
                  <c:v>8.9520375212224739</c:v>
                </c:pt>
                <c:pt idx="37">
                  <c:v>9.9214799427668989</c:v>
                </c:pt>
                <c:pt idx="38">
                  <c:v>10.971702401203066</c:v>
                </c:pt>
                <c:pt idx="39">
                  <c:v>12.106959370562361</c:v>
                </c:pt>
                <c:pt idx="40">
                  <c:v>13.331521775203008</c:v>
                </c:pt>
                <c:pt idx="41">
                  <c:v>14.649661286752002</c:v>
                </c:pt>
                <c:pt idx="42">
                  <c:v>16.065634253226158</c:v>
                </c:pt>
                <c:pt idx="43">
                  <c:v>17.583665368465269</c:v>
                </c:pt>
                <c:pt idx="44">
                  <c:v>19.207931191805809</c:v>
                </c:pt>
                <c:pt idx="45">
                  <c:v>20.942543628542335</c:v>
                </c:pt>
                <c:pt idx="46">
                  <c:v>22.791533481193223</c:v>
                </c:pt>
                <c:pt idx="47">
                  <c:v>24.758834179951155</c:v>
                </c:pt>
                <c:pt idx="48">
                  <c:v>26.848265798012623</c:v>
                </c:pt>
                <c:pt idx="49">
                  <c:v>29.063519453812514</c:v>
                </c:pt>
                <c:pt idx="50">
                  <c:v>31.408142197619764</c:v>
                </c:pt>
                <c:pt idx="51">
                  <c:v>33.885522474562201</c:v>
                </c:pt>
                <c:pt idx="52">
                  <c:v>36.498876250039999</c:v>
                </c:pt>
                <c:pt idx="53">
                  <c:v>39.251233876752238</c:v>
                </c:pt>
                <c:pt idx="54">
                  <c:v>42.145427775304</c:v>
                </c:pt>
                <c:pt idx="55">
                  <c:v>45.184080992681984</c:v>
                </c:pt>
                <c:pt idx="56">
                  <c:v>48.369596694889417</c:v>
                </c:pt>
                <c:pt idx="57">
                  <c:v>51.704148641814101</c:v>
                </c:pt>
                <c:pt idx="58">
                  <c:v>55.189672684064647</c:v>
                </c:pt>
                <c:pt idx="59">
                  <c:v>58.827859313143051</c:v>
                </c:pt>
                <c:pt idx="60">
                  <c:v>62.620147288013563</c:v>
                </c:pt>
                <c:pt idx="61">
                  <c:v>66.567718352959361</c:v>
                </c:pt>
                <c:pt idx="62">
                  <c:v>70.671493053666396</c:v>
                </c:pt>
                <c:pt idx="63">
                  <c:v>74.932127650803139</c:v>
                </c:pt>
                <c:pt idx="64">
                  <c:v>79.350012123038681</c:v>
                </c:pt>
                <c:pt idx="65">
                  <c:v>83.925269244508115</c:v>
                </c:pt>
                <c:pt idx="66">
                  <c:v>88.657754715242234</c:v>
                </c:pt>
                <c:pt idx="67">
                  <c:v>93.547058317059054</c:v>
                </c:pt>
                <c:pt idx="68">
                  <c:v>98.59250606190119</c:v>
                </c:pt>
                <c:pt idx="69">
                  <c:v>103.79316329461423</c:v>
                </c:pt>
                <c:pt idx="70">
                  <c:v>109.14783870771134</c:v>
                </c:pt>
                <c:pt idx="71">
                  <c:v>114.65508922176473</c:v>
                </c:pt>
                <c:pt idx="72">
                  <c:v>120.31322568170953</c:v>
                </c:pt>
                <c:pt idx="73">
                  <c:v>126.12031931653246</c:v>
                </c:pt>
                <c:pt idx="74">
                  <c:v>132.07420890753528</c:v>
                </c:pt>
                <c:pt idx="75">
                  <c:v>138.17250860860293</c:v>
                </c:pt>
                <c:pt idx="76">
                  <c:v>144.41261636064061</c:v>
                </c:pt>
                <c:pt idx="77">
                  <c:v>150.79172284156186</c:v>
                </c:pt>
                <c:pt idx="78">
                  <c:v>157.30682089287279</c:v>
                </c:pt>
                <c:pt idx="79">
                  <c:v>163.95471536398969</c:v>
                </c:pt>
                <c:pt idx="80">
                  <c:v>170.73203331591466</c:v>
                </c:pt>
                <c:pt idx="81">
                  <c:v>177.63523452674031</c:v>
                </c:pt>
                <c:pt idx="82">
                  <c:v>184.66062224263931</c:v>
                </c:pt>
                <c:pt idx="83">
                  <c:v>191.80435411947377</c:v>
                </c:pt>
                <c:pt idx="84">
                  <c:v>199.06245330190663</c:v>
                </c:pt>
                <c:pt idx="85">
                  <c:v>206.43081958888342</c:v>
                </c:pt>
                <c:pt idx="86">
                  <c:v>213.90524063653316</c:v>
                </c:pt>
                <c:pt idx="87">
                  <c:v>221.48140315189545</c:v>
                </c:pt>
                <c:pt idx="88">
                  <c:v>229.15490403338066</c:v>
                </c:pt>
                <c:pt idx="89">
                  <c:v>236.92126141647813</c:v>
                </c:pt>
                <c:pt idx="90">
                  <c:v>244.7759255859244</c:v>
                </c:pt>
                <c:pt idx="91">
                  <c:v>252.71428971830034</c:v>
                </c:pt>
                <c:pt idx="92">
                  <c:v>260.73170042181624</c:v>
                </c:pt>
                <c:pt idx="93">
                  <c:v>268.82346804284884</c:v>
                </c:pt>
                <c:pt idx="94">
                  <c:v>276.98487671159307</c:v>
                </c:pt>
                <c:pt idx="95">
                  <c:v>285.2111941019586</c:v>
                </c:pt>
                <c:pt idx="96">
                  <c:v>293.49768088357564</c:v>
                </c:pt>
                <c:pt idx="97">
                  <c:v>301.83959984643701</c:v>
                </c:pt>
                <c:pt idx="98">
                  <c:v>310.23222468130859</c:v>
                </c:pt>
                <c:pt idx="99">
                  <c:v>318.67084840155178</c:v>
                </c:pt>
                <c:pt idx="100">
                  <c:v>327.15079139442321</c:v>
                </c:pt>
                <c:pt idx="101">
                  <c:v>335.66740909224154</c:v>
                </c:pt>
                <c:pt idx="102">
                  <c:v>344.21609925601808</c:v>
                </c:pt>
                <c:pt idx="103">
                  <c:v>352.79230886624936</c:v>
                </c:pt>
                <c:pt idx="104">
                  <c:v>361.39154061754857</c:v>
                </c:pt>
                <c:pt idx="105">
                  <c:v>370.00935901565225</c:v>
                </c:pt>
                <c:pt idx="106">
                  <c:v>378.64139607707369</c:v>
                </c:pt>
                <c:pt idx="107">
                  <c:v>387.28335663328716</c:v>
                </c:pt>
                <c:pt idx="108">
                  <c:v>395.9310232428175</c:v>
                </c:pt>
                <c:pt idx="109">
                  <c:v>404.58026071597413</c:v>
                </c:pt>
                <c:pt idx="110">
                  <c:v>413.22702025821644</c:v>
                </c:pt>
                <c:pt idx="111">
                  <c:v>421.86734323926498</c:v>
                </c:pt>
                <c:pt idx="112">
                  <c:v>430.49736459608636</c:v>
                </c:pt>
                <c:pt idx="113">
                  <c:v>439.11331587877947</c:v>
                </c:pt>
                <c:pt idx="114">
                  <c:v>447.71152794918891</c:v>
                </c:pt>
                <c:pt idx="115">
                  <c:v>456.28843334275808</c:v>
                </c:pt>
                <c:pt idx="116">
                  <c:v>464.84056830472815</c:v>
                </c:pt>
                <c:pt idx="117">
                  <c:v>473.36457451229228</c:v>
                </c:pt>
                <c:pt idx="118">
                  <c:v>481.85720049471377</c:v>
                </c:pt>
                <c:pt idx="119">
                  <c:v>490.31530276375742</c:v>
                </c:pt>
                <c:pt idx="120">
                  <c:v>498.73584666701817</c:v>
                </c:pt>
                <c:pt idx="121">
                  <c:v>507.11590697691327</c:v>
                </c:pt>
                <c:pt idx="122">
                  <c:v>515.45266822820975</c:v>
                </c:pt>
                <c:pt idx="123">
                  <c:v>523.74342481699773</c:v>
                </c:pt>
                <c:pt idx="124">
                  <c:v>531.98558087401261</c:v>
                </c:pt>
                <c:pt idx="125">
                  <c:v>540.17664992513357</c:v>
                </c:pt>
                <c:pt idx="126">
                  <c:v>548.31425435177675</c:v>
                </c:pt>
                <c:pt idx="127">
                  <c:v>556.39612466373592</c:v>
                </c:pt>
                <c:pt idx="128">
                  <c:v>564.42009859682628</c:v>
                </c:pt>
                <c:pt idx="129">
                  <c:v>572.38412004745396</c:v>
                </c:pt>
                <c:pt idx="130">
                  <c:v>580.28623785596369</c:v>
                </c:pt>
                <c:pt idx="131">
                  <c:v>588.12460445033093</c:v>
                </c:pt>
                <c:pt idx="132">
                  <c:v>595.89747436144239</c:v>
                </c:pt>
                <c:pt idx="133">
                  <c:v>603.60320262087646</c:v>
                </c:pt>
                <c:pt idx="134">
                  <c:v>611.2402430517393</c:v>
                </c:pt>
                <c:pt idx="135">
                  <c:v>618.80714646274953</c:v>
                </c:pt>
                <c:pt idx="136">
                  <c:v>626.30255875538114</c:v>
                </c:pt>
                <c:pt idx="137">
                  <c:v>633.72521895349269</c:v>
                </c:pt>
                <c:pt idx="138">
                  <c:v>641.07395716447638</c:v>
                </c:pt>
                <c:pt idx="139">
                  <c:v>648.34769248056602</c:v>
                </c:pt>
                <c:pt idx="140">
                  <c:v>655.54543082854457</c:v>
                </c:pt>
                <c:pt idx="141">
                  <c:v>662.66626277569537</c:v>
                </c:pt>
                <c:pt idx="142">
                  <c:v>669.7093612994463</c:v>
                </c:pt>
                <c:pt idx="143">
                  <c:v>676.67397952776389</c:v>
                </c:pt>
                <c:pt idx="144">
                  <c:v>683.55944845696717</c:v>
                </c:pt>
                <c:pt idx="145">
                  <c:v>690.36517465325142</c:v>
                </c:pt>
                <c:pt idx="146">
                  <c:v>697.0906379438361</c:v>
                </c:pt>
                <c:pt idx="147">
                  <c:v>703.73538910328807</c:v>
                </c:pt>
                <c:pt idx="148">
                  <c:v>710.29904754021254</c:v>
                </c:pt>
                <c:pt idx="149">
                  <c:v>716.78129898915722</c:v>
                </c:pt>
                <c:pt idx="150">
                  <c:v>723.18189321223826</c:v>
                </c:pt>
                <c:pt idx="151">
                  <c:v>729.50064171466931</c:v>
                </c:pt>
                <c:pt idx="152">
                  <c:v>735.73741547806264</c:v>
                </c:pt>
                <c:pt idx="153">
                  <c:v>741.89214271506</c:v>
                </c:pt>
                <c:pt idx="154">
                  <c:v>747.96480664856858</c:v>
                </c:pt>
                <c:pt idx="155">
                  <c:v>753.95544331858514</c:v>
                </c:pt>
                <c:pt idx="156">
                  <c:v>759.86413941933279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142-44A9-9FD7-98712B244DDC}"/>
            </c:ext>
          </c:extLst>
        </c:ser>
        <c:ser>
          <c:idx val="9"/>
          <c:order val="4"/>
          <c:tx>
            <c:strRef>
              <c:f>播種日計算用!$R$2</c:f>
              <c:strCache>
                <c:ptCount val="1"/>
                <c:pt idx="0">
                  <c:v>Oat_5</c:v>
                </c:pt>
              </c:strCache>
            </c:strRef>
          </c:tx>
          <c:spPr>
            <a:ln w="19050" cap="rnd">
              <a:solidFill>
                <a:srgbClr val="6600FF"/>
              </a:solidFill>
              <a:round/>
            </a:ln>
            <a:effectLst/>
          </c:spPr>
          <c:marker>
            <c:symbol val="none"/>
          </c:marker>
          <c:xVal>
            <c:numRef>
              <c:f>播種日計算用!$H$3:$H$260</c:f>
              <c:numCache>
                <c:formatCode>m"月"d"日"</c:formatCode>
                <c:ptCount val="258"/>
                <c:pt idx="0">
                  <c:v>42607</c:v>
                </c:pt>
                <c:pt idx="1">
                  <c:v>42608</c:v>
                </c:pt>
                <c:pt idx="2">
                  <c:v>42609</c:v>
                </c:pt>
                <c:pt idx="3">
                  <c:v>42610</c:v>
                </c:pt>
                <c:pt idx="4">
                  <c:v>42611</c:v>
                </c:pt>
                <c:pt idx="5">
                  <c:v>42612</c:v>
                </c:pt>
                <c:pt idx="6">
                  <c:v>42613</c:v>
                </c:pt>
                <c:pt idx="7">
                  <c:v>42614</c:v>
                </c:pt>
                <c:pt idx="8">
                  <c:v>42615</c:v>
                </c:pt>
                <c:pt idx="9">
                  <c:v>42616</c:v>
                </c:pt>
                <c:pt idx="10">
                  <c:v>42617</c:v>
                </c:pt>
                <c:pt idx="11">
                  <c:v>42618</c:v>
                </c:pt>
                <c:pt idx="12">
                  <c:v>42619</c:v>
                </c:pt>
                <c:pt idx="13">
                  <c:v>42620</c:v>
                </c:pt>
                <c:pt idx="14">
                  <c:v>42621</c:v>
                </c:pt>
                <c:pt idx="15">
                  <c:v>42622</c:v>
                </c:pt>
                <c:pt idx="16">
                  <c:v>42623</c:v>
                </c:pt>
                <c:pt idx="17">
                  <c:v>42624</c:v>
                </c:pt>
                <c:pt idx="18">
                  <c:v>42625</c:v>
                </c:pt>
                <c:pt idx="19">
                  <c:v>42626</c:v>
                </c:pt>
                <c:pt idx="20">
                  <c:v>42627</c:v>
                </c:pt>
                <c:pt idx="21">
                  <c:v>42628</c:v>
                </c:pt>
                <c:pt idx="22">
                  <c:v>42629</c:v>
                </c:pt>
                <c:pt idx="23">
                  <c:v>42630</c:v>
                </c:pt>
                <c:pt idx="24">
                  <c:v>42631</c:v>
                </c:pt>
                <c:pt idx="25">
                  <c:v>42632</c:v>
                </c:pt>
                <c:pt idx="26">
                  <c:v>42633</c:v>
                </c:pt>
                <c:pt idx="27">
                  <c:v>42634</c:v>
                </c:pt>
                <c:pt idx="28">
                  <c:v>42635</c:v>
                </c:pt>
                <c:pt idx="29">
                  <c:v>42636</c:v>
                </c:pt>
                <c:pt idx="30">
                  <c:v>42637</c:v>
                </c:pt>
                <c:pt idx="31">
                  <c:v>42638</c:v>
                </c:pt>
                <c:pt idx="32">
                  <c:v>42639</c:v>
                </c:pt>
                <c:pt idx="33">
                  <c:v>42640</c:v>
                </c:pt>
                <c:pt idx="34">
                  <c:v>42641</c:v>
                </c:pt>
                <c:pt idx="35">
                  <c:v>42642</c:v>
                </c:pt>
                <c:pt idx="36">
                  <c:v>42643</c:v>
                </c:pt>
                <c:pt idx="37">
                  <c:v>42644</c:v>
                </c:pt>
                <c:pt idx="38">
                  <c:v>42645</c:v>
                </c:pt>
                <c:pt idx="39">
                  <c:v>42646</c:v>
                </c:pt>
                <c:pt idx="40">
                  <c:v>42647</c:v>
                </c:pt>
                <c:pt idx="41">
                  <c:v>42648</c:v>
                </c:pt>
                <c:pt idx="42">
                  <c:v>42649</c:v>
                </c:pt>
                <c:pt idx="43">
                  <c:v>42650</c:v>
                </c:pt>
                <c:pt idx="44">
                  <c:v>42651</c:v>
                </c:pt>
                <c:pt idx="45">
                  <c:v>42652</c:v>
                </c:pt>
                <c:pt idx="46">
                  <c:v>42653</c:v>
                </c:pt>
                <c:pt idx="47">
                  <c:v>42654</c:v>
                </c:pt>
                <c:pt idx="48">
                  <c:v>42655</c:v>
                </c:pt>
                <c:pt idx="49">
                  <c:v>42656</c:v>
                </c:pt>
                <c:pt idx="50">
                  <c:v>42657</c:v>
                </c:pt>
                <c:pt idx="51">
                  <c:v>42658</c:v>
                </c:pt>
                <c:pt idx="52">
                  <c:v>42659</c:v>
                </c:pt>
                <c:pt idx="53">
                  <c:v>42660</c:v>
                </c:pt>
                <c:pt idx="54">
                  <c:v>42661</c:v>
                </c:pt>
                <c:pt idx="55">
                  <c:v>42662</c:v>
                </c:pt>
                <c:pt idx="56">
                  <c:v>42663</c:v>
                </c:pt>
                <c:pt idx="57">
                  <c:v>42664</c:v>
                </c:pt>
                <c:pt idx="58">
                  <c:v>42665</c:v>
                </c:pt>
                <c:pt idx="59">
                  <c:v>42666</c:v>
                </c:pt>
                <c:pt idx="60">
                  <c:v>42667</c:v>
                </c:pt>
                <c:pt idx="61">
                  <c:v>42668</c:v>
                </c:pt>
                <c:pt idx="62">
                  <c:v>42669</c:v>
                </c:pt>
                <c:pt idx="63">
                  <c:v>42670</c:v>
                </c:pt>
                <c:pt idx="64">
                  <c:v>42671</c:v>
                </c:pt>
                <c:pt idx="65">
                  <c:v>42672</c:v>
                </c:pt>
                <c:pt idx="66">
                  <c:v>42673</c:v>
                </c:pt>
                <c:pt idx="67">
                  <c:v>42674</c:v>
                </c:pt>
                <c:pt idx="68">
                  <c:v>42675</c:v>
                </c:pt>
                <c:pt idx="69">
                  <c:v>42676</c:v>
                </c:pt>
                <c:pt idx="70">
                  <c:v>42677</c:v>
                </c:pt>
                <c:pt idx="71">
                  <c:v>42678</c:v>
                </c:pt>
                <c:pt idx="72">
                  <c:v>42679</c:v>
                </c:pt>
                <c:pt idx="73">
                  <c:v>42680</c:v>
                </c:pt>
                <c:pt idx="74">
                  <c:v>42681</c:v>
                </c:pt>
                <c:pt idx="75">
                  <c:v>42682</c:v>
                </c:pt>
                <c:pt idx="76">
                  <c:v>42683</c:v>
                </c:pt>
                <c:pt idx="77">
                  <c:v>42684</c:v>
                </c:pt>
                <c:pt idx="78">
                  <c:v>42685</c:v>
                </c:pt>
                <c:pt idx="79">
                  <c:v>42686</c:v>
                </c:pt>
                <c:pt idx="80">
                  <c:v>42687</c:v>
                </c:pt>
                <c:pt idx="81">
                  <c:v>42688</c:v>
                </c:pt>
                <c:pt idx="82">
                  <c:v>42689</c:v>
                </c:pt>
                <c:pt idx="83">
                  <c:v>42690</c:v>
                </c:pt>
                <c:pt idx="84">
                  <c:v>42691</c:v>
                </c:pt>
                <c:pt idx="85">
                  <c:v>42692</c:v>
                </c:pt>
                <c:pt idx="86">
                  <c:v>42693</c:v>
                </c:pt>
                <c:pt idx="87">
                  <c:v>42694</c:v>
                </c:pt>
                <c:pt idx="88">
                  <c:v>42695</c:v>
                </c:pt>
                <c:pt idx="89">
                  <c:v>42696</c:v>
                </c:pt>
                <c:pt idx="90">
                  <c:v>42697</c:v>
                </c:pt>
                <c:pt idx="91">
                  <c:v>42698</c:v>
                </c:pt>
                <c:pt idx="92">
                  <c:v>42699</c:v>
                </c:pt>
                <c:pt idx="93">
                  <c:v>42700</c:v>
                </c:pt>
                <c:pt idx="94">
                  <c:v>42701</c:v>
                </c:pt>
                <c:pt idx="95">
                  <c:v>42702</c:v>
                </c:pt>
                <c:pt idx="96">
                  <c:v>42703</c:v>
                </c:pt>
                <c:pt idx="97">
                  <c:v>42704</c:v>
                </c:pt>
                <c:pt idx="98">
                  <c:v>42705</c:v>
                </c:pt>
                <c:pt idx="99">
                  <c:v>42706</c:v>
                </c:pt>
                <c:pt idx="100">
                  <c:v>42707</c:v>
                </c:pt>
                <c:pt idx="101">
                  <c:v>42708</c:v>
                </c:pt>
                <c:pt idx="102">
                  <c:v>42709</c:v>
                </c:pt>
                <c:pt idx="103">
                  <c:v>42710</c:v>
                </c:pt>
                <c:pt idx="104">
                  <c:v>42711</c:v>
                </c:pt>
                <c:pt idx="105">
                  <c:v>42712</c:v>
                </c:pt>
                <c:pt idx="106">
                  <c:v>42713</c:v>
                </c:pt>
                <c:pt idx="107">
                  <c:v>42714</c:v>
                </c:pt>
                <c:pt idx="108">
                  <c:v>42715</c:v>
                </c:pt>
                <c:pt idx="109">
                  <c:v>42716</c:v>
                </c:pt>
                <c:pt idx="110">
                  <c:v>42717</c:v>
                </c:pt>
                <c:pt idx="111">
                  <c:v>42718</c:v>
                </c:pt>
                <c:pt idx="112">
                  <c:v>42719</c:v>
                </c:pt>
                <c:pt idx="113">
                  <c:v>42720</c:v>
                </c:pt>
                <c:pt idx="114">
                  <c:v>42721</c:v>
                </c:pt>
                <c:pt idx="115">
                  <c:v>42722</c:v>
                </c:pt>
                <c:pt idx="116">
                  <c:v>42723</c:v>
                </c:pt>
                <c:pt idx="117">
                  <c:v>42724</c:v>
                </c:pt>
                <c:pt idx="118">
                  <c:v>42725</c:v>
                </c:pt>
                <c:pt idx="119">
                  <c:v>42726</c:v>
                </c:pt>
                <c:pt idx="120">
                  <c:v>42727</c:v>
                </c:pt>
                <c:pt idx="121">
                  <c:v>42728</c:v>
                </c:pt>
                <c:pt idx="122">
                  <c:v>42729</c:v>
                </c:pt>
                <c:pt idx="123">
                  <c:v>42730</c:v>
                </c:pt>
                <c:pt idx="124">
                  <c:v>42731</c:v>
                </c:pt>
                <c:pt idx="125">
                  <c:v>42732</c:v>
                </c:pt>
                <c:pt idx="126">
                  <c:v>42733</c:v>
                </c:pt>
                <c:pt idx="127">
                  <c:v>42734</c:v>
                </c:pt>
                <c:pt idx="128">
                  <c:v>42735</c:v>
                </c:pt>
                <c:pt idx="129">
                  <c:v>42736</c:v>
                </c:pt>
                <c:pt idx="130">
                  <c:v>42737</c:v>
                </c:pt>
                <c:pt idx="131">
                  <c:v>42738</c:v>
                </c:pt>
                <c:pt idx="132">
                  <c:v>42739</c:v>
                </c:pt>
                <c:pt idx="133">
                  <c:v>42740</c:v>
                </c:pt>
                <c:pt idx="134">
                  <c:v>42741</c:v>
                </c:pt>
                <c:pt idx="135">
                  <c:v>42742</c:v>
                </c:pt>
                <c:pt idx="136">
                  <c:v>42743</c:v>
                </c:pt>
                <c:pt idx="137">
                  <c:v>42744</c:v>
                </c:pt>
                <c:pt idx="138">
                  <c:v>42745</c:v>
                </c:pt>
                <c:pt idx="139">
                  <c:v>42746</c:v>
                </c:pt>
                <c:pt idx="140">
                  <c:v>42747</c:v>
                </c:pt>
                <c:pt idx="141">
                  <c:v>42748</c:v>
                </c:pt>
                <c:pt idx="142">
                  <c:v>42749</c:v>
                </c:pt>
                <c:pt idx="143">
                  <c:v>42750</c:v>
                </c:pt>
                <c:pt idx="144">
                  <c:v>42751</c:v>
                </c:pt>
                <c:pt idx="145">
                  <c:v>42752</c:v>
                </c:pt>
                <c:pt idx="146">
                  <c:v>42753</c:v>
                </c:pt>
                <c:pt idx="147">
                  <c:v>42754</c:v>
                </c:pt>
                <c:pt idx="148">
                  <c:v>42755</c:v>
                </c:pt>
                <c:pt idx="149">
                  <c:v>42756</c:v>
                </c:pt>
                <c:pt idx="150">
                  <c:v>42757</c:v>
                </c:pt>
                <c:pt idx="151">
                  <c:v>42758</c:v>
                </c:pt>
                <c:pt idx="152">
                  <c:v>42759</c:v>
                </c:pt>
                <c:pt idx="153">
                  <c:v>42760</c:v>
                </c:pt>
                <c:pt idx="154">
                  <c:v>42761</c:v>
                </c:pt>
                <c:pt idx="155">
                  <c:v>42762</c:v>
                </c:pt>
                <c:pt idx="156">
                  <c:v>42763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</c:numCache>
            </c:numRef>
          </c:xVal>
          <c:yVal>
            <c:numRef>
              <c:f>播種日計算用!$R$3:$R$260</c:f>
              <c:numCache>
                <c:formatCode>0.0</c:formatCode>
                <c:ptCount val="25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0.84062054214214033</c:v>
                </c:pt>
                <c:pt idx="21">
                  <c:v>0.96759769897124848</c:v>
                </c:pt>
                <c:pt idx="22">
                  <c:v>1.1106709530223688</c:v>
                </c:pt>
                <c:pt idx="23">
                  <c:v>1.2714389066386325</c:v>
                </c:pt>
                <c:pt idx="24">
                  <c:v>1.4516046287969562</c:v>
                </c:pt>
                <c:pt idx="25">
                  <c:v>1.6529768327008636</c:v>
                </c:pt>
                <c:pt idx="26">
                  <c:v>1.8774705124889386</c:v>
                </c:pt>
                <c:pt idx="27">
                  <c:v>2.127107006670514</c:v>
                </c:pt>
                <c:pt idx="28">
                  <c:v>2.4040134600956575</c:v>
                </c:pt>
                <c:pt idx="29">
                  <c:v>2.7104216608809208</c:v>
                </c:pt>
                <c:pt idx="30">
                  <c:v>3.0486662336889401</c:v>
                </c:pt>
                <c:pt idx="31">
                  <c:v>3.4211821760361723</c:v>
                </c:pt>
                <c:pt idx="32">
                  <c:v>3.8305017298124562</c:v>
                </c:pt>
                <c:pt idx="33">
                  <c:v>4.2792505858687315</c:v>
                </c:pt>
                <c:pt idx="34">
                  <c:v>4.7701434252938659</c:v>
                </c:pt>
                <c:pt idx="35">
                  <c:v>5.305978806785844</c:v>
                </c:pt>
                <c:pt idx="36">
                  <c:v>5.8896334152552496</c:v>
                </c:pt>
                <c:pt idx="37">
                  <c:v>6.5240556924102515</c:v>
                </c:pt>
                <c:pt idx="38">
                  <c:v>7.2122588754952774</c:v>
                </c:pt>
                <c:pt idx="39">
                  <c:v>7.9573134755279584</c:v>
                </c:pt>
                <c:pt idx="40">
                  <c:v>8.7623392312413753</c:v>
                </c:pt>
                <c:pt idx="41">
                  <c:v>9.6304965794397663</c:v>
                </c:pt>
                <c:pt idx="42">
                  <c:v>10.564977686568131</c:v>
                </c:pt>
                <c:pt idx="43">
                  <c:v>11.568997089940124</c:v>
                </c:pt>
                <c:pt idx="44">
                  <c:v>12.645782000231376</c:v>
                </c:pt>
                <c:pt idx="45">
                  <c:v>13.79856231950059</c:v>
                </c:pt>
                <c:pt idx="46">
                  <c:v>15.030560431130587</c:v>
                </c:pt>
                <c:pt idx="47">
                  <c:v>16.344980819674987</c:v>
                </c:pt>
                <c:pt idx="48">
                  <c:v>17.744999579647001</c:v>
                </c:pt>
                <c:pt idx="49">
                  <c:v>19.233753872801866</c:v>
                </c:pt>
                <c:pt idx="50">
                  <c:v>20.81433139344767</c:v>
                </c:pt>
                <c:pt idx="51">
                  <c:v>22.489759900790542</c:v>
                </c:pt>
                <c:pt idx="52">
                  <c:v>24.262996876297365</c:v>
                </c:pt>
                <c:pt idx="53">
                  <c:v>26.136919362568474</c:v>
                </c:pt>
                <c:pt idx="54">
                  <c:v>28.114314038285286</c:v>
                </c:pt>
                <c:pt idx="55">
                  <c:v>30.197867581466458</c:v>
                </c:pt>
                <c:pt idx="56">
                  <c:v>32.39015737056706</c:v>
                </c:pt>
                <c:pt idx="57">
                  <c:v>34.693642569930205</c:v>
                </c:pt>
                <c:pt idx="58">
                  <c:v>37.110655642786995</c:v>
                </c:pt>
                <c:pt idx="59">
                  <c:v>39.643394331445187</c:v>
                </c:pt>
                <c:pt idx="60">
                  <c:v>42.293914140547493</c:v>
                </c:pt>
                <c:pt idx="61">
                  <c:v>45.064121355364705</c:v>
                </c:pt>
                <c:pt idx="62">
                  <c:v>47.955766623054835</c:v>
                </c:pt>
                <c:pt idx="63">
                  <c:v>50.970439120711951</c:v>
                </c:pt>
                <c:pt idx="64">
                  <c:v>54.109561329883832</c:v>
                </c:pt>
                <c:pt idx="65">
                  <c:v>57.374384433097596</c:v>
                </c:pt>
                <c:pt idx="66">
                  <c:v>60.765984343829651</c:v>
                </c:pt>
                <c:pt idx="67">
                  <c:v>64.285258377325732</c:v>
                </c:pt>
                <c:pt idx="68">
                  <c:v>67.932922565749422</c:v>
                </c:pt>
                <c:pt idx="69">
                  <c:v>71.709509617340444</c:v>
                </c:pt>
                <c:pt idx="70">
                  <c:v>75.615367515622282</c:v>
                </c:pt>
                <c:pt idx="71">
                  <c:v>79.650658751235611</c:v>
                </c:pt>
                <c:pt idx="72">
                  <c:v>83.815360175705891</c:v>
                </c:pt>
                <c:pt idx="73">
                  <c:v>88.109263463400026</c:v>
                </c:pt>
                <c:pt idx="74">
                  <c:v>92.531976165096438</c:v>
                </c:pt>
                <c:pt idx="75">
                  <c:v>97.082923334000697</c:v>
                </c:pt>
                <c:pt idx="76">
                  <c:v>101.76134970268639</c:v>
                </c:pt>
                <c:pt idx="77">
                  <c:v>106.56632238733783</c:v>
                </c:pt>
                <c:pt idx="78">
                  <c:v>111.49673409381695</c:v>
                </c:pt>
                <c:pt idx="79">
                  <c:v>116.55130679847048</c:v>
                </c:pt>
                <c:pt idx="80">
                  <c:v>121.72859587523469</c:v>
                </c:pt>
                <c:pt idx="81">
                  <c:v>127.02699463947917</c:v>
                </c:pt>
                <c:pt idx="82">
                  <c:v>132.44473927814821</c:v>
                </c:pt>
                <c:pt idx="83">
                  <c:v>137.97991413510741</c:v>
                </c:pt>
                <c:pt idx="84">
                  <c:v>143.63045732016741</c:v>
                </c:pt>
                <c:pt idx="85">
                  <c:v>149.39416661003347</c:v>
                </c:pt>
                <c:pt idx="86">
                  <c:v>155.26870560939955</c:v>
                </c:pt>
                <c:pt idx="87">
                  <c:v>161.25161014056428</c:v>
                </c:pt>
                <c:pt idx="88">
                  <c:v>167.34029483027587</c:v>
                </c:pt>
                <c:pt idx="89">
                  <c:v>173.53205986300028</c:v>
                </c:pt>
                <c:pt idx="90">
                  <c:v>179.82409787044509</c:v>
                </c:pt>
                <c:pt idx="91">
                  <c:v>186.21350092793514</c:v>
                </c:pt>
                <c:pt idx="92">
                  <c:v>192.69726762912438</c:v>
                </c:pt>
                <c:pt idx="93">
                  <c:v>199.27231021151636</c:v>
                </c:pt>
                <c:pt idx="94">
                  <c:v>205.93546170635085</c:v>
                </c:pt>
                <c:pt idx="95">
                  <c:v>212.68348308757257</c:v>
                </c:pt>
                <c:pt idx="96">
                  <c:v>219.5130703958273</c:v>
                </c:pt>
                <c:pt idx="97">
                  <c:v>226.42086181470913</c:v>
                </c:pt>
                <c:pt idx="98">
                  <c:v>233.40344467780901</c:v>
                </c:pt>
                <c:pt idx="99">
                  <c:v>240.45736238646745</c:v>
                </c:pt>
                <c:pt idx="100">
                  <c:v>247.57912121950994</c:v>
                </c:pt>
                <c:pt idx="101">
                  <c:v>254.76519701763323</c:v>
                </c:pt>
                <c:pt idx="102">
                  <c:v>262.01204172649693</c:v>
                </c:pt>
                <c:pt idx="103">
                  <c:v>269.31608978396025</c:v>
                </c:pt>
                <c:pt idx="104">
                  <c:v>276.67376433827246</c:v>
                </c:pt>
                <c:pt idx="105">
                  <c:v>284.08148328537544</c:v>
                </c:pt>
                <c:pt idx="106">
                  <c:v>291.5356651147963</c:v>
                </c:pt>
                <c:pt idx="107">
                  <c:v>299.03273455490216</c:v>
                </c:pt>
                <c:pt idx="108">
                  <c:v>306.56912800953648</c:v>
                </c:pt>
                <c:pt idx="109">
                  <c:v>314.14129877926882</c:v>
                </c:pt>
                <c:pt idx="110">
                  <c:v>321.74572206165698</c:v>
                </c:pt>
                <c:pt idx="111">
                  <c:v>329.37889972603278</c:v>
                </c:pt>
                <c:pt idx="112">
                  <c:v>337.03736485939368</c:v>
                </c:pt>
                <c:pt idx="113">
                  <c:v>344.71768608099069</c:v>
                </c:pt>
                <c:pt idx="114">
                  <c:v>352.41647162416456</c:v>
                </c:pt>
                <c:pt idx="115">
                  <c:v>360.13037318488472</c:v>
                </c:pt>
                <c:pt idx="116">
                  <c:v>367.85608953729087</c:v>
                </c:pt>
                <c:pt idx="117">
                  <c:v>375.59036991733069</c:v>
                </c:pt>
                <c:pt idx="118">
                  <c:v>383.3300171763176</c:v>
                </c:pt>
                <c:pt idx="119">
                  <c:v>391.07189070691658</c:v>
                </c:pt>
                <c:pt idx="120">
                  <c:v>398.81290914468582</c:v>
                </c:pt>
                <c:pt idx="121">
                  <c:v>406.55005284887227</c:v>
                </c:pt>
                <c:pt idx="122">
                  <c:v>414.2803661666801</c:v>
                </c:pt>
                <c:pt idx="123">
                  <c:v>422.00095948569231</c:v>
                </c:pt>
                <c:pt idx="124">
                  <c:v>429.70901107954427</c:v>
                </c:pt>
                <c:pt idx="125">
                  <c:v>437.4017687523189</c:v>
                </c:pt>
                <c:pt idx="126">
                  <c:v>445.07655128744852</c:v>
                </c:pt>
                <c:pt idx="127">
                  <c:v>452.7307497071962</c:v>
                </c:pt>
                <c:pt idx="128">
                  <c:v>460.3618283490166</c:v>
                </c:pt>
                <c:pt idx="129">
                  <c:v>467.96732576529786</c:v>
                </c:pt>
                <c:pt idx="130">
                  <c:v>475.5448554531452</c:v>
                </c:pt>
                <c:pt idx="131">
                  <c:v>483.09210642098435</c:v>
                </c:pt>
                <c:pt idx="132">
                  <c:v>490.60684359885988</c:v>
                </c:pt>
                <c:pt idx="133">
                  <c:v>498.08690809935308</c:v>
                </c:pt>
                <c:pt idx="134">
                  <c:v>505.53021733608273</c:v>
                </c:pt>
                <c:pt idx="135">
                  <c:v>512.93476500674376</c:v>
                </c:pt>
                <c:pt idx="136">
                  <c:v>520.29862094762234</c:v>
                </c:pt>
                <c:pt idx="137">
                  <c:v>527.61993086648044</c:v>
                </c:pt>
                <c:pt idx="138">
                  <c:v>534.89691596062687</c:v>
                </c:pt>
                <c:pt idx="139">
                  <c:v>542.12787242692002</c:v>
                </c:pt>
                <c:pt idx="140">
                  <c:v>549.31117087032794</c:v>
                </c:pt>
                <c:pt idx="141">
                  <c:v>556.44525561756348</c:v>
                </c:pt>
                <c:pt idx="142">
                  <c:v>563.52864394217715</c:v>
                </c:pt>
                <c:pt idx="143">
                  <c:v>570.5599252073381</c:v>
                </c:pt>
                <c:pt idx="144">
                  <c:v>577.53775993238946</c:v>
                </c:pt>
                <c:pt idx="145">
                  <c:v>584.46087878908691</c:v>
                </c:pt>
                <c:pt idx="146">
                  <c:v>591.32808153326323</c:v>
                </c:pt>
                <c:pt idx="147">
                  <c:v>598.13823587748334</c:v>
                </c:pt>
                <c:pt idx="148">
                  <c:v>604.89027631005956</c:v>
                </c:pt>
                <c:pt idx="149">
                  <c:v>611.5832028656198</c:v>
                </c:pt>
                <c:pt idx="150">
                  <c:v>618.21607985221874</c:v>
                </c:pt>
                <c:pt idx="151">
                  <c:v>624.78803453979015</c:v>
                </c:pt>
                <c:pt idx="152">
                  <c:v>631.29825581454656</c:v>
                </c:pt>
                <c:pt idx="153">
                  <c:v>637.74599280372649</c:v>
                </c:pt>
                <c:pt idx="154">
                  <c:v>644.1305534749024</c:v>
                </c:pt>
                <c:pt idx="155">
                  <c:v>650.45130321386</c:v>
                </c:pt>
                <c:pt idx="156">
                  <c:v>656.70766338486817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142-44A9-9FD7-98712B244DDC}"/>
            </c:ext>
          </c:extLst>
        </c:ser>
        <c:ser>
          <c:idx val="0"/>
          <c:order val="5"/>
          <c:tx>
            <c:strRef>
              <c:f>播種日計算用!$B$46</c:f>
              <c:strCache>
                <c:ptCount val="1"/>
                <c:pt idx="0">
                  <c:v>in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bg2">
                    <a:lumMod val="50000"/>
                  </a:schemeClr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C142-44A9-9FD7-98712B244DDC}"/>
              </c:ext>
            </c:extLst>
          </c:dPt>
          <c:xVal>
            <c:numRef>
              <c:f>播種日計算用!$C$46:$C$47</c:f>
              <c:numCache>
                <c:formatCode>m"月"d"日"</c:formatCode>
                <c:ptCount val="2"/>
                <c:pt idx="0">
                  <c:v>42675</c:v>
                </c:pt>
                <c:pt idx="1">
                  <c:v>42675</c:v>
                </c:pt>
              </c:numCache>
            </c:numRef>
          </c:xVal>
          <c:yVal>
            <c:numRef>
              <c:f>播種日計算用!$D$46:$D$47</c:f>
              <c:numCache>
                <c:formatCode>0_ </c:formatCode>
                <c:ptCount val="2"/>
                <c:pt idx="0" formatCode="General">
                  <c:v>0</c:v>
                </c:pt>
                <c:pt idx="1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142-44A9-9FD7-98712B244DDC}"/>
            </c:ext>
          </c:extLst>
        </c:ser>
        <c:ser>
          <c:idx val="1"/>
          <c:order val="6"/>
          <c:tx>
            <c:strRef>
              <c:f>播種日計算用!$B$50</c:f>
              <c:strCache>
                <c:ptCount val="1"/>
                <c:pt idx="0">
                  <c:v>播種日_1_out</c:v>
                </c:pt>
              </c:strCache>
            </c:strRef>
          </c:tx>
          <c:spPr>
            <a:ln w="19050" cap="rnd">
              <a:solidFill>
                <a:srgbClr val="FF3399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播種日計算用!$C$50:$C$51</c:f>
              <c:numCache>
                <c:formatCode>m"月"d"日"</c:formatCode>
                <c:ptCount val="2"/>
                <c:pt idx="0">
                  <c:v>42736</c:v>
                </c:pt>
                <c:pt idx="1">
                  <c:v>42736</c:v>
                </c:pt>
              </c:numCache>
            </c:numRef>
          </c:xVal>
          <c:yVal>
            <c:numRef>
              <c:f>播種日計算用!$F$50:$F$51</c:f>
              <c:numCache>
                <c:formatCode>0_ </c:formatCode>
                <c:ptCount val="2"/>
                <c:pt idx="0">
                  <c:v>0</c:v>
                </c:pt>
                <c:pt idx="1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142-44A9-9FD7-98712B244DDC}"/>
            </c:ext>
          </c:extLst>
        </c:ser>
        <c:ser>
          <c:idx val="2"/>
          <c:order val="7"/>
          <c:tx>
            <c:strRef>
              <c:f>播種日計算用!$B$52</c:f>
              <c:strCache>
                <c:ptCount val="1"/>
                <c:pt idx="0">
                  <c:v>播種日_2_out</c:v>
                </c:pt>
              </c:strCache>
            </c:strRef>
          </c:tx>
          <c:spPr>
            <a:ln w="19050" cap="rnd">
              <a:solidFill>
                <a:srgbClr val="FFC00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播種日計算用!$C$52:$C$53</c:f>
              <c:numCache>
                <c:formatCode>m"月"d"日"</c:formatCode>
                <c:ptCount val="2"/>
                <c:pt idx="0">
                  <c:v>42695</c:v>
                </c:pt>
                <c:pt idx="1">
                  <c:v>42695</c:v>
                </c:pt>
              </c:numCache>
            </c:numRef>
          </c:xVal>
          <c:yVal>
            <c:numRef>
              <c:f>播種日計算用!$F$52:$F$53</c:f>
              <c:numCache>
                <c:formatCode>0_ </c:formatCode>
                <c:ptCount val="2"/>
                <c:pt idx="0">
                  <c:v>0</c:v>
                </c:pt>
                <c:pt idx="1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142-44A9-9FD7-98712B244DDC}"/>
            </c:ext>
          </c:extLst>
        </c:ser>
        <c:ser>
          <c:idx val="3"/>
          <c:order val="8"/>
          <c:tx>
            <c:strRef>
              <c:f>播種日計算用!$B$54</c:f>
              <c:strCache>
                <c:ptCount val="1"/>
                <c:pt idx="0">
                  <c:v>播種日_3_out</c:v>
                </c:pt>
              </c:strCache>
            </c:strRef>
          </c:tx>
          <c:spPr>
            <a:ln w="19050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播種日計算用!$C$54:$C$55</c:f>
              <c:numCache>
                <c:formatCode>m"月"d"日"</c:formatCode>
                <c:ptCount val="2"/>
                <c:pt idx="0">
                  <c:v>42675</c:v>
                </c:pt>
                <c:pt idx="1">
                  <c:v>42675</c:v>
                </c:pt>
              </c:numCache>
            </c:numRef>
          </c:xVal>
          <c:yVal>
            <c:numRef>
              <c:f>播種日計算用!$F$54:$F$55</c:f>
              <c:numCache>
                <c:formatCode>0_ </c:formatCode>
                <c:ptCount val="2"/>
                <c:pt idx="0">
                  <c:v>0</c:v>
                </c:pt>
                <c:pt idx="1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142-44A9-9FD7-98712B244DDC}"/>
            </c:ext>
          </c:extLst>
        </c:ser>
        <c:ser>
          <c:idx val="4"/>
          <c:order val="9"/>
          <c:tx>
            <c:strRef>
              <c:f>播種日計算用!$B$56</c:f>
              <c:strCache>
                <c:ptCount val="1"/>
                <c:pt idx="0">
                  <c:v>播種日_4_out</c:v>
                </c:pt>
              </c:strCache>
            </c:strRef>
          </c:tx>
          <c:spPr>
            <a:ln w="19050" cap="rnd">
              <a:solidFill>
                <a:srgbClr val="00CCFF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播種日計算用!$C$56:$C$57</c:f>
              <c:numCache>
                <c:formatCode>m"月"d"日"</c:formatCode>
                <c:ptCount val="2"/>
                <c:pt idx="0">
                  <c:v>42667</c:v>
                </c:pt>
                <c:pt idx="1">
                  <c:v>42667</c:v>
                </c:pt>
              </c:numCache>
            </c:numRef>
          </c:xVal>
          <c:yVal>
            <c:numRef>
              <c:f>播種日計算用!$F$56:$F$57</c:f>
              <c:numCache>
                <c:formatCode>0_ </c:formatCode>
                <c:ptCount val="2"/>
                <c:pt idx="0">
                  <c:v>0</c:v>
                </c:pt>
                <c:pt idx="1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142-44A9-9FD7-98712B244DDC}"/>
            </c:ext>
          </c:extLst>
        </c:ser>
        <c:ser>
          <c:idx val="10"/>
          <c:order val="10"/>
          <c:tx>
            <c:strRef>
              <c:f>播種日計算用!$B$58</c:f>
              <c:strCache>
                <c:ptCount val="1"/>
                <c:pt idx="0">
                  <c:v>播種日_5_out</c:v>
                </c:pt>
              </c:strCache>
            </c:strRef>
          </c:tx>
          <c:spPr>
            <a:ln w="19050" cap="rnd">
              <a:solidFill>
                <a:srgbClr val="6600FF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播種日計算用!$C$58:$C$59</c:f>
              <c:numCache>
                <c:formatCode>m"月"d"日"</c:formatCode>
                <c:ptCount val="2"/>
                <c:pt idx="0">
                  <c:v>42663</c:v>
                </c:pt>
                <c:pt idx="1">
                  <c:v>42663</c:v>
                </c:pt>
              </c:numCache>
            </c:numRef>
          </c:xVal>
          <c:yVal>
            <c:numRef>
              <c:f>播種日計算用!$F$58:$F$59</c:f>
              <c:numCache>
                <c:formatCode>0_ </c:formatCode>
                <c:ptCount val="2"/>
                <c:pt idx="0">
                  <c:v>0</c:v>
                </c:pt>
                <c:pt idx="1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142-44A9-9FD7-98712B244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1334848"/>
        <c:axId val="441330912"/>
      </c:scatterChart>
      <c:valAx>
        <c:axId val="441334848"/>
        <c:scaling>
          <c:orientation val="minMax"/>
        </c:scaling>
        <c:delete val="0"/>
        <c:axPos val="b"/>
        <c:numFmt formatCode="m/d;@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441330912"/>
        <c:crosses val="autoZero"/>
        <c:crossBetween val="midCat"/>
      </c:valAx>
      <c:valAx>
        <c:axId val="441330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r>
                  <a:rPr lang="ja-JP"/>
                  <a:t>草量 </a:t>
                </a:r>
                <a:r>
                  <a:rPr lang="en-US"/>
                  <a:t>(gDM/m2)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441334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526149905319583"/>
          <c:y val="0.80847815075747109"/>
          <c:w val="0.7866831866272318"/>
          <c:h val="0.168130036377031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 sz="1100"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b="1" u="sng">
                <a:solidFill>
                  <a:srgbClr val="00CCFF"/>
                </a:solidFill>
              </a:rPr>
              <a:t>ライムギ</a:t>
            </a:r>
          </a:p>
        </c:rich>
      </c:tx>
      <c:layout>
        <c:manualLayout>
          <c:xMode val="edge"/>
          <c:yMode val="edge"/>
          <c:x val="0.41129118726728897"/>
          <c:y val="2.23417103019033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851573034535777"/>
          <c:y val="0.12514444405181127"/>
          <c:w val="0.7545794162560262"/>
          <c:h val="0.58768972402484376"/>
        </c:manualLayout>
      </c:layout>
      <c:scatterChart>
        <c:scatterStyle val="lineMarker"/>
        <c:varyColors val="0"/>
        <c:ser>
          <c:idx val="5"/>
          <c:order val="0"/>
          <c:tx>
            <c:strRef>
              <c:f>播種日計算用!$S$2</c:f>
              <c:strCache>
                <c:ptCount val="1"/>
                <c:pt idx="0">
                  <c:v>Rye_1</c:v>
                </c:pt>
              </c:strCache>
            </c:strRef>
          </c:tx>
          <c:spPr>
            <a:ln w="19050" cap="rnd">
              <a:solidFill>
                <a:srgbClr val="FF3399"/>
              </a:solidFill>
              <a:round/>
            </a:ln>
            <a:effectLst/>
          </c:spPr>
          <c:marker>
            <c:symbol val="none"/>
          </c:marker>
          <c:xVal>
            <c:numRef>
              <c:f>播種日計算用!$H$3:$H$260</c:f>
              <c:numCache>
                <c:formatCode>m"月"d"日"</c:formatCode>
                <c:ptCount val="258"/>
                <c:pt idx="0">
                  <c:v>42607</c:v>
                </c:pt>
                <c:pt idx="1">
                  <c:v>42608</c:v>
                </c:pt>
                <c:pt idx="2">
                  <c:v>42609</c:v>
                </c:pt>
                <c:pt idx="3">
                  <c:v>42610</c:v>
                </c:pt>
                <c:pt idx="4">
                  <c:v>42611</c:v>
                </c:pt>
                <c:pt idx="5">
                  <c:v>42612</c:v>
                </c:pt>
                <c:pt idx="6">
                  <c:v>42613</c:v>
                </c:pt>
                <c:pt idx="7">
                  <c:v>42614</c:v>
                </c:pt>
                <c:pt idx="8">
                  <c:v>42615</c:v>
                </c:pt>
                <c:pt idx="9">
                  <c:v>42616</c:v>
                </c:pt>
                <c:pt idx="10">
                  <c:v>42617</c:v>
                </c:pt>
                <c:pt idx="11">
                  <c:v>42618</c:v>
                </c:pt>
                <c:pt idx="12">
                  <c:v>42619</c:v>
                </c:pt>
                <c:pt idx="13">
                  <c:v>42620</c:v>
                </c:pt>
                <c:pt idx="14">
                  <c:v>42621</c:v>
                </c:pt>
                <c:pt idx="15">
                  <c:v>42622</c:v>
                </c:pt>
                <c:pt idx="16">
                  <c:v>42623</c:v>
                </c:pt>
                <c:pt idx="17">
                  <c:v>42624</c:v>
                </c:pt>
                <c:pt idx="18">
                  <c:v>42625</c:v>
                </c:pt>
                <c:pt idx="19">
                  <c:v>42626</c:v>
                </c:pt>
                <c:pt idx="20">
                  <c:v>42627</c:v>
                </c:pt>
                <c:pt idx="21">
                  <c:v>42628</c:v>
                </c:pt>
                <c:pt idx="22">
                  <c:v>42629</c:v>
                </c:pt>
                <c:pt idx="23">
                  <c:v>42630</c:v>
                </c:pt>
                <c:pt idx="24">
                  <c:v>42631</c:v>
                </c:pt>
                <c:pt idx="25">
                  <c:v>42632</c:v>
                </c:pt>
                <c:pt idx="26">
                  <c:v>42633</c:v>
                </c:pt>
                <c:pt idx="27">
                  <c:v>42634</c:v>
                </c:pt>
                <c:pt idx="28">
                  <c:v>42635</c:v>
                </c:pt>
                <c:pt idx="29">
                  <c:v>42636</c:v>
                </c:pt>
                <c:pt idx="30">
                  <c:v>42637</c:v>
                </c:pt>
                <c:pt idx="31">
                  <c:v>42638</c:v>
                </c:pt>
                <c:pt idx="32">
                  <c:v>42639</c:v>
                </c:pt>
                <c:pt idx="33">
                  <c:v>42640</c:v>
                </c:pt>
                <c:pt idx="34">
                  <c:v>42641</c:v>
                </c:pt>
                <c:pt idx="35">
                  <c:v>42642</c:v>
                </c:pt>
                <c:pt idx="36">
                  <c:v>42643</c:v>
                </c:pt>
                <c:pt idx="37">
                  <c:v>42644</c:v>
                </c:pt>
                <c:pt idx="38">
                  <c:v>42645</c:v>
                </c:pt>
                <c:pt idx="39">
                  <c:v>42646</c:v>
                </c:pt>
                <c:pt idx="40">
                  <c:v>42647</c:v>
                </c:pt>
                <c:pt idx="41">
                  <c:v>42648</c:v>
                </c:pt>
                <c:pt idx="42">
                  <c:v>42649</c:v>
                </c:pt>
                <c:pt idx="43">
                  <c:v>42650</c:v>
                </c:pt>
                <c:pt idx="44">
                  <c:v>42651</c:v>
                </c:pt>
                <c:pt idx="45">
                  <c:v>42652</c:v>
                </c:pt>
                <c:pt idx="46">
                  <c:v>42653</c:v>
                </c:pt>
                <c:pt idx="47">
                  <c:v>42654</c:v>
                </c:pt>
                <c:pt idx="48">
                  <c:v>42655</c:v>
                </c:pt>
                <c:pt idx="49">
                  <c:v>42656</c:v>
                </c:pt>
                <c:pt idx="50">
                  <c:v>42657</c:v>
                </c:pt>
                <c:pt idx="51">
                  <c:v>42658</c:v>
                </c:pt>
                <c:pt idx="52">
                  <c:v>42659</c:v>
                </c:pt>
                <c:pt idx="53">
                  <c:v>42660</c:v>
                </c:pt>
                <c:pt idx="54">
                  <c:v>42661</c:v>
                </c:pt>
                <c:pt idx="55">
                  <c:v>42662</c:v>
                </c:pt>
                <c:pt idx="56">
                  <c:v>42663</c:v>
                </c:pt>
                <c:pt idx="57">
                  <c:v>42664</c:v>
                </c:pt>
                <c:pt idx="58">
                  <c:v>42665</c:v>
                </c:pt>
                <c:pt idx="59">
                  <c:v>42666</c:v>
                </c:pt>
                <c:pt idx="60">
                  <c:v>42667</c:v>
                </c:pt>
                <c:pt idx="61">
                  <c:v>42668</c:v>
                </c:pt>
                <c:pt idx="62">
                  <c:v>42669</c:v>
                </c:pt>
                <c:pt idx="63">
                  <c:v>42670</c:v>
                </c:pt>
                <c:pt idx="64">
                  <c:v>42671</c:v>
                </c:pt>
                <c:pt idx="65">
                  <c:v>42672</c:v>
                </c:pt>
                <c:pt idx="66">
                  <c:v>42673</c:v>
                </c:pt>
                <c:pt idx="67">
                  <c:v>42674</c:v>
                </c:pt>
                <c:pt idx="68">
                  <c:v>42675</c:v>
                </c:pt>
                <c:pt idx="69">
                  <c:v>42676</c:v>
                </c:pt>
                <c:pt idx="70">
                  <c:v>42677</c:v>
                </c:pt>
                <c:pt idx="71">
                  <c:v>42678</c:v>
                </c:pt>
                <c:pt idx="72">
                  <c:v>42679</c:v>
                </c:pt>
                <c:pt idx="73">
                  <c:v>42680</c:v>
                </c:pt>
                <c:pt idx="74">
                  <c:v>42681</c:v>
                </c:pt>
                <c:pt idx="75">
                  <c:v>42682</c:v>
                </c:pt>
                <c:pt idx="76">
                  <c:v>42683</c:v>
                </c:pt>
                <c:pt idx="77">
                  <c:v>42684</c:v>
                </c:pt>
                <c:pt idx="78">
                  <c:v>42685</c:v>
                </c:pt>
                <c:pt idx="79">
                  <c:v>42686</c:v>
                </c:pt>
                <c:pt idx="80">
                  <c:v>42687</c:v>
                </c:pt>
                <c:pt idx="81">
                  <c:v>42688</c:v>
                </c:pt>
                <c:pt idx="82">
                  <c:v>42689</c:v>
                </c:pt>
                <c:pt idx="83">
                  <c:v>42690</c:v>
                </c:pt>
                <c:pt idx="84">
                  <c:v>42691</c:v>
                </c:pt>
                <c:pt idx="85">
                  <c:v>42692</c:v>
                </c:pt>
                <c:pt idx="86">
                  <c:v>42693</c:v>
                </c:pt>
                <c:pt idx="87">
                  <c:v>42694</c:v>
                </c:pt>
                <c:pt idx="88">
                  <c:v>42695</c:v>
                </c:pt>
                <c:pt idx="89">
                  <c:v>42696</c:v>
                </c:pt>
                <c:pt idx="90">
                  <c:v>42697</c:v>
                </c:pt>
                <c:pt idx="91">
                  <c:v>42698</c:v>
                </c:pt>
                <c:pt idx="92">
                  <c:v>42699</c:v>
                </c:pt>
                <c:pt idx="93">
                  <c:v>42700</c:v>
                </c:pt>
                <c:pt idx="94">
                  <c:v>42701</c:v>
                </c:pt>
                <c:pt idx="95">
                  <c:v>42702</c:v>
                </c:pt>
                <c:pt idx="96">
                  <c:v>42703</c:v>
                </c:pt>
                <c:pt idx="97">
                  <c:v>42704</c:v>
                </c:pt>
                <c:pt idx="98">
                  <c:v>42705</c:v>
                </c:pt>
                <c:pt idx="99">
                  <c:v>42706</c:v>
                </c:pt>
                <c:pt idx="100">
                  <c:v>42707</c:v>
                </c:pt>
                <c:pt idx="101">
                  <c:v>42708</c:v>
                </c:pt>
                <c:pt idx="102">
                  <c:v>42709</c:v>
                </c:pt>
                <c:pt idx="103">
                  <c:v>42710</c:v>
                </c:pt>
                <c:pt idx="104">
                  <c:v>42711</c:v>
                </c:pt>
                <c:pt idx="105">
                  <c:v>42712</c:v>
                </c:pt>
                <c:pt idx="106">
                  <c:v>42713</c:v>
                </c:pt>
                <c:pt idx="107">
                  <c:v>42714</c:v>
                </c:pt>
                <c:pt idx="108">
                  <c:v>42715</c:v>
                </c:pt>
                <c:pt idx="109">
                  <c:v>42716</c:v>
                </c:pt>
                <c:pt idx="110">
                  <c:v>42717</c:v>
                </c:pt>
                <c:pt idx="111">
                  <c:v>42718</c:v>
                </c:pt>
                <c:pt idx="112">
                  <c:v>42719</c:v>
                </c:pt>
                <c:pt idx="113">
                  <c:v>42720</c:v>
                </c:pt>
                <c:pt idx="114">
                  <c:v>42721</c:v>
                </c:pt>
                <c:pt idx="115">
                  <c:v>42722</c:v>
                </c:pt>
                <c:pt idx="116">
                  <c:v>42723</c:v>
                </c:pt>
                <c:pt idx="117">
                  <c:v>42724</c:v>
                </c:pt>
                <c:pt idx="118">
                  <c:v>42725</c:v>
                </c:pt>
                <c:pt idx="119">
                  <c:v>42726</c:v>
                </c:pt>
                <c:pt idx="120">
                  <c:v>42727</c:v>
                </c:pt>
                <c:pt idx="121">
                  <c:v>42728</c:v>
                </c:pt>
                <c:pt idx="122">
                  <c:v>42729</c:v>
                </c:pt>
                <c:pt idx="123">
                  <c:v>42730</c:v>
                </c:pt>
                <c:pt idx="124">
                  <c:v>42731</c:v>
                </c:pt>
                <c:pt idx="125">
                  <c:v>42732</c:v>
                </c:pt>
                <c:pt idx="126">
                  <c:v>42733</c:v>
                </c:pt>
                <c:pt idx="127">
                  <c:v>42734</c:v>
                </c:pt>
                <c:pt idx="128">
                  <c:v>42735</c:v>
                </c:pt>
                <c:pt idx="129">
                  <c:v>42736</c:v>
                </c:pt>
                <c:pt idx="130">
                  <c:v>42737</c:v>
                </c:pt>
                <c:pt idx="131">
                  <c:v>42738</c:v>
                </c:pt>
                <c:pt idx="132">
                  <c:v>42739</c:v>
                </c:pt>
                <c:pt idx="133">
                  <c:v>42740</c:v>
                </c:pt>
                <c:pt idx="134">
                  <c:v>42741</c:v>
                </c:pt>
                <c:pt idx="135">
                  <c:v>42742</c:v>
                </c:pt>
                <c:pt idx="136">
                  <c:v>42743</c:v>
                </c:pt>
                <c:pt idx="137">
                  <c:v>42744</c:v>
                </c:pt>
                <c:pt idx="138">
                  <c:v>42745</c:v>
                </c:pt>
                <c:pt idx="139">
                  <c:v>42746</c:v>
                </c:pt>
                <c:pt idx="140">
                  <c:v>42747</c:v>
                </c:pt>
                <c:pt idx="141">
                  <c:v>42748</c:v>
                </c:pt>
                <c:pt idx="142">
                  <c:v>42749</c:v>
                </c:pt>
                <c:pt idx="143">
                  <c:v>42750</c:v>
                </c:pt>
                <c:pt idx="144">
                  <c:v>42751</c:v>
                </c:pt>
                <c:pt idx="145">
                  <c:v>42752</c:v>
                </c:pt>
                <c:pt idx="146">
                  <c:v>42753</c:v>
                </c:pt>
                <c:pt idx="147">
                  <c:v>42754</c:v>
                </c:pt>
                <c:pt idx="148">
                  <c:v>42755</c:v>
                </c:pt>
                <c:pt idx="149">
                  <c:v>42756</c:v>
                </c:pt>
                <c:pt idx="150">
                  <c:v>42757</c:v>
                </c:pt>
                <c:pt idx="151">
                  <c:v>42758</c:v>
                </c:pt>
                <c:pt idx="152">
                  <c:v>42759</c:v>
                </c:pt>
                <c:pt idx="153">
                  <c:v>42760</c:v>
                </c:pt>
                <c:pt idx="154">
                  <c:v>42761</c:v>
                </c:pt>
                <c:pt idx="155">
                  <c:v>42762</c:v>
                </c:pt>
                <c:pt idx="156">
                  <c:v>42763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</c:numCache>
            </c:numRef>
          </c:xVal>
          <c:yVal>
            <c:numRef>
              <c:f>播種日計算用!$S$3:$S$260</c:f>
              <c:numCache>
                <c:formatCode>0.0</c:formatCode>
                <c:ptCount val="258"/>
                <c:pt idx="0">
                  <c:v>0.12611489900804443</c:v>
                </c:pt>
                <c:pt idx="1">
                  <c:v>0.16672833479894253</c:v>
                </c:pt>
                <c:pt idx="2">
                  <c:v>0.21848744020291661</c:v>
                </c:pt>
                <c:pt idx="3">
                  <c:v>0.28388230311321117</c:v>
                </c:pt>
                <c:pt idx="4">
                  <c:v>0.36581529964784226</c:v>
                </c:pt>
                <c:pt idx="5">
                  <c:v>0.46763859259530438</c:v>
                </c:pt>
                <c:pt idx="6">
                  <c:v>0.59318944961565234</c:v>
                </c:pt>
                <c:pt idx="7">
                  <c:v>0.74682231159444923</c:v>
                </c:pt>
                <c:pt idx="8">
                  <c:v>0.9334365251270158</c:v>
                </c:pt>
                <c:pt idx="9">
                  <c:v>1.1584986712289249</c:v>
                </c:pt>
                <c:pt idx="10">
                  <c:v>1.4280584760768558</c:v>
                </c:pt>
                <c:pt idx="11">
                  <c:v>1.748757378405251</c:v>
                </c:pt>
                <c:pt idx="12">
                  <c:v>2.1278289501302377</c:v>
                </c:pt>
                <c:pt idx="13">
                  <c:v>2.5730905184403738</c:v>
                </c:pt>
                <c:pt idx="14">
                  <c:v>3.092925514338682</c:v>
                </c:pt>
                <c:pt idx="15">
                  <c:v>3.6962562687865237</c:v>
                </c:pt>
                <c:pt idx="16">
                  <c:v>4.3925071867965428</c:v>
                </c:pt>
                <c:pt idx="17">
                  <c:v>5.191558445226196</c:v>
                </c:pt>
                <c:pt idx="18">
                  <c:v>6.103690574688942</c:v>
                </c:pt>
                <c:pt idx="19">
                  <c:v>7.1395204931566543</c:v>
                </c:pt>
                <c:pt idx="20">
                  <c:v>8.3099297521565685</c:v>
                </c:pt>
                <c:pt idx="21">
                  <c:v>9.6259859303376665</c:v>
                </c:pt>
                <c:pt idx="22">
                  <c:v>11.098858258844347</c:v>
                </c:pt>
                <c:pt idx="23">
                  <c:v>12.739728684653713</c:v>
                </c:pt>
                <c:pt idx="24">
                  <c:v>14.559699669172437</c:v>
                </c:pt>
                <c:pt idx="25">
                  <c:v>16.569700078443166</c:v>
                </c:pt>
                <c:pt idx="26">
                  <c:v>18.78039054788221</c:v>
                </c:pt>
                <c:pt idx="27">
                  <c:v>21.202069699207215</c:v>
                </c:pt>
                <c:pt idx="28">
                  <c:v>23.84458255170431</c:v>
                </c:pt>
                <c:pt idx="29">
                  <c:v>26.717232406634349</c:v>
                </c:pt>
                <c:pt idx="30">
                  <c:v>29.828697395454871</c:v>
                </c:pt>
                <c:pt idx="31">
                  <c:v>33.18695277321244</c:v>
                </c:pt>
                <c:pt idx="32">
                  <c:v>36.799199911855737</c:v>
                </c:pt>
                <c:pt idx="33">
                  <c:v>40.671802808436254</c:v>
                </c:pt>
                <c:pt idx="34">
                  <c:v>44.810232774337223</c:v>
                </c:pt>
                <c:pt idx="35">
                  <c:v>49.219021817849153</c:v>
                </c:pt>
                <c:pt idx="36">
                  <c:v>53.901725077420778</c:v>
                </c:pt>
                <c:pt idx="37">
                  <c:v>58.860892510291734</c:v>
                </c:pt>
                <c:pt idx="38">
                  <c:v>64.098049894103127</c:v>
                </c:pt>
                <c:pt idx="39">
                  <c:v>69.613689060213247</c:v>
                </c:pt>
                <c:pt idx="40">
                  <c:v>75.407267149075153</c:v>
                </c:pt>
                <c:pt idx="41">
                  <c:v>81.477214561956828</c:v>
                </c:pt>
                <c:pt idx="42">
                  <c:v>87.820951180816863</c:v>
                </c:pt>
                <c:pt idx="43">
                  <c:v>94.434910340164905</c:v>
                </c:pt>
                <c:pt idx="44">
                  <c:v>101.31456996167933</c:v>
                </c:pt>
                <c:pt idx="45">
                  <c:v>108.45449020429285</c:v>
                </c:pt>
                <c:pt idx="46">
                  <c:v>115.84835693910435</c:v>
                </c:pt>
                <c:pt idx="47">
                  <c:v>123.48903032927704</c:v>
                </c:pt>
                <c:pt idx="48">
                  <c:v>131.36859777921475</c:v>
                </c:pt>
                <c:pt idx="49">
                  <c:v>139.47843051377677</c:v>
                </c:pt>
                <c:pt idx="50">
                  <c:v>147.80924305594712</c:v>
                </c:pt>
                <c:pt idx="51">
                  <c:v>156.35115488897</c:v>
                </c:pt>
                <c:pt idx="52">
                  <c:v>165.09375361520094</c:v>
                </c:pt>
                <c:pt idx="53">
                  <c:v>174.0261589574761</c:v>
                </c:pt>
                <c:pt idx="54">
                  <c:v>183.1370869883651</c:v>
                </c:pt>
                <c:pt idx="55">
                  <c:v>192.41491401697286</c:v>
                </c:pt>
                <c:pt idx="56">
                  <c:v>201.84773961078548</c:v>
                </c:pt>
                <c:pt idx="57">
                  <c:v>211.42344828028956</c:v>
                </c:pt>
                <c:pt idx="58">
                  <c:v>221.12976940569371</c:v>
                </c:pt>
                <c:pt idx="59">
                  <c:v>230.9543350371159</c:v>
                </c:pt>
                <c:pt idx="60">
                  <c:v>240.88473525124533</c:v>
                </c:pt>
                <c:pt idx="61">
                  <c:v>250.90857079801793</c:v>
                </c:pt>
                <c:pt idx="62">
                  <c:v>261.01350281966501</c:v>
                </c:pt>
                <c:pt idx="63">
                  <c:v>271.18729947108659</c:v>
                </c:pt>
                <c:pt idx="64">
                  <c:v>281.41787931447237</c:v>
                </c:pt>
                <c:pt idx="65">
                  <c:v>291.69335140212826</c:v>
                </c:pt>
                <c:pt idx="66">
                  <c:v>302.002051999343</c:v>
                </c:pt>
                <c:pt idx="67">
                  <c:v>312.33257793370404</c:v>
                </c:pt>
                <c:pt idx="68">
                  <c:v>322.67381658847034</c:v>
                </c:pt>
                <c:pt idx="69">
                  <c:v>333.01497258541434</c:v>
                </c:pt>
                <c:pt idx="70">
                  <c:v>343.34559122699949</c:v>
                </c:pt>
                <c:pt idx="71">
                  <c:v>353.65557878894941</c:v>
                </c:pt>
                <c:pt idx="72">
                  <c:v>363.93521977230171</c:v>
                </c:pt>
                <c:pt idx="73">
                  <c:v>374.17519123908693</c:v>
                </c:pt>
                <c:pt idx="74">
                  <c:v>384.36657436799419</c:v>
                </c:pt>
                <c:pt idx="75">
                  <c:v>394.50086337597344</c:v>
                </c:pt>
                <c:pt idx="76">
                  <c:v>404.56997195888368</c:v>
                </c:pt>
                <c:pt idx="77">
                  <c:v>414.56623740923061</c:v>
                </c:pt>
                <c:pt idx="78">
                  <c:v>424.48242257195812</c:v>
                </c:pt>
                <c:pt idx="79">
                  <c:v>434.31171580037523</c:v>
                </c:pt>
                <c:pt idx="80">
                  <c:v>444.0477290738163</c:v>
                </c:pt>
                <c:pt idx="81">
                  <c:v>453.68449443674723</c:v>
                </c:pt>
                <c:pt idx="82">
                  <c:v>463.21645891593096</c:v>
                </c:pt>
                <c:pt idx="83">
                  <c:v>472.63847806813669</c:v>
                </c:pt>
                <c:pt idx="84">
                  <c:v>481.94580830587398</c:v>
                </c:pt>
                <c:pt idx="85">
                  <c:v>491.13409814293203</c:v>
                </c:pt>
                <c:pt idx="86">
                  <c:v>500.19937849522654</c:v>
                </c:pt>
                <c:pt idx="87">
                  <c:v>509.13805216574906</c:v>
                </c:pt>
                <c:pt idx="88">
                  <c:v>517.94688263539058</c:v>
                </c:pt>
                <c:pt idx="89">
                  <c:v>526.62298227417728</c:v>
                </c:pt>
                <c:pt idx="90">
                  <c:v>535.16380008010219</c:v>
                </c:pt>
                <c:pt idx="91">
                  <c:v>543.56710904536305</c:v>
                </c:pt>
                <c:pt idx="92">
                  <c:v>551.83099324246484</c:v>
                </c:pt>
                <c:pt idx="93">
                  <c:v>559.95383471541777</c:v>
                </c:pt>
                <c:pt idx="94">
                  <c:v>567.93430025416751</c:v>
                </c:pt>
                <c:pt idx="95">
                  <c:v>575.77132812352045</c:v>
                </c:pt>
                <c:pt idx="96">
                  <c:v>583.464114811169</c:v>
                </c:pt>
                <c:pt idx="97">
                  <c:v>591.01210185304865</c:v>
                </c:pt>
                <c:pt idx="98">
                  <c:v>598.41496278815407</c:v>
                </c:pt>
                <c:pt idx="99">
                  <c:v>605.67259028915259</c:v>
                </c:pt>
                <c:pt idx="100">
                  <c:v>612.78508350965706</c:v>
                </c:pt>
                <c:pt idx="101">
                  <c:v>619.75273568386115</c:v>
                </c:pt>
                <c:pt idx="102">
                  <c:v>626.57602200941062</c:v>
                </c:pt>
                <c:pt idx="103">
                  <c:v>633.25558783987594</c:v>
                </c:pt>
                <c:pt idx="104">
                  <c:v>639.79223720900586</c:v>
                </c:pt>
                <c:pt idx="105">
                  <c:v>646.18692170506415</c:v>
                </c:pt>
                <c:pt idx="106">
                  <c:v>652.44072970999059</c:v>
                </c:pt>
                <c:pt idx="107">
                  <c:v>658.5548760148497</c:v>
                </c:pt>
                <c:pt idx="108">
                  <c:v>664.53069182004992</c:v>
                </c:pt>
                <c:pt idx="109">
                  <c:v>670.3696151260981</c:v>
                </c:pt>
                <c:pt idx="110">
                  <c:v>676.07318151820402</c:v>
                </c:pt>
                <c:pt idx="111">
                  <c:v>681.64301534583979</c:v>
                </c:pt>
                <c:pt idx="112">
                  <c:v>687.0808212963841</c:v>
                </c:pt>
                <c:pt idx="113">
                  <c:v>692.38837636022811</c:v>
                </c:pt>
                <c:pt idx="114">
                  <c:v>697.56752218316387</c:v>
                </c:pt>
                <c:pt idx="115">
                  <c:v>702.62015780051763</c:v>
                </c:pt>
                <c:pt idx="116">
                  <c:v>707.54823274630724</c:v>
                </c:pt>
                <c:pt idx="117">
                  <c:v>712.35374052968325</c:v>
                </c:pt>
                <c:pt idx="118">
                  <c:v>717.03871247004497</c:v>
                </c:pt>
                <c:pt idx="119">
                  <c:v>721.60521188149528</c:v>
                </c:pt>
                <c:pt idx="120">
                  <c:v>726.05532859669722</c:v>
                </c:pt>
                <c:pt idx="121">
                  <c:v>730.39117381970891</c:v>
                </c:pt>
                <c:pt idx="122">
                  <c:v>734.6148752969965</c:v>
                </c:pt>
                <c:pt idx="123">
                  <c:v>738.72857279554023</c:v>
                </c:pt>
                <c:pt idx="124">
                  <c:v>742.7344138767495</c:v>
                </c:pt>
                <c:pt idx="125">
                  <c:v>746.63454995478878</c:v>
                </c:pt>
                <c:pt idx="126">
                  <c:v>750.43113262785459</c:v>
                </c:pt>
                <c:pt idx="127">
                  <c:v>754.12631027096734</c:v>
                </c:pt>
                <c:pt idx="128">
                  <c:v>757.72222487889132</c:v>
                </c:pt>
                <c:pt idx="129">
                  <c:v>761.22100914792145</c:v>
                </c:pt>
                <c:pt idx="130">
                  <c:v>764.62478378541709</c:v>
                </c:pt>
                <c:pt idx="131">
                  <c:v>767.93565503616003</c:v>
                </c:pt>
                <c:pt idx="132">
                  <c:v>771.15571241482689</c:v>
                </c:pt>
                <c:pt idx="133">
                  <c:v>774.28702663411525</c:v>
                </c:pt>
                <c:pt idx="134">
                  <c:v>777.33164771832799</c:v>
                </c:pt>
                <c:pt idx="135">
                  <c:v>780.29160329250215</c:v>
                </c:pt>
                <c:pt idx="136">
                  <c:v>783.16889703747131</c:v>
                </c:pt>
                <c:pt idx="137">
                  <c:v>785.96550730155514</c:v>
                </c:pt>
                <c:pt idx="138">
                  <c:v>788.68338585989136</c:v>
                </c:pt>
                <c:pt idx="139">
                  <c:v>791.32445681274316</c:v>
                </c:pt>
                <c:pt idx="140">
                  <c:v>793.89061561444692</c:v>
                </c:pt>
                <c:pt idx="141">
                  <c:v>796.38372822498582</c:v>
                </c:pt>
                <c:pt idx="142">
                  <c:v>798.80563037651098</c:v>
                </c:pt>
                <c:pt idx="143">
                  <c:v>801.15812694744352</c:v>
                </c:pt>
                <c:pt idx="144">
                  <c:v>803.44299143712783</c:v>
                </c:pt>
                <c:pt idx="145">
                  <c:v>805.66196553430882</c:v>
                </c:pt>
                <c:pt idx="146">
                  <c:v>807.81675877302757</c:v>
                </c:pt>
                <c:pt idx="147">
                  <c:v>809.90904826982796</c:v>
                </c:pt>
                <c:pt idx="148">
                  <c:v>811.94047853646941</c:v>
                </c:pt>
                <c:pt idx="149">
                  <c:v>813.91266136262686</c:v>
                </c:pt>
                <c:pt idx="150">
                  <c:v>815.82717576334448</c:v>
                </c:pt>
                <c:pt idx="151">
                  <c:v>817.68556798627833</c:v>
                </c:pt>
                <c:pt idx="152">
                  <c:v>819.48935157403423</c:v>
                </c:pt>
                <c:pt idx="153">
                  <c:v>821.24000747715365</c:v>
                </c:pt>
                <c:pt idx="154">
                  <c:v>822.93898421355675</c:v>
                </c:pt>
                <c:pt idx="155">
                  <c:v>824.58769807047724</c:v>
                </c:pt>
                <c:pt idx="156">
                  <c:v>826.18753334516327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DE-4802-B4FE-491C9542B46C}"/>
            </c:ext>
          </c:extLst>
        </c:ser>
        <c:ser>
          <c:idx val="6"/>
          <c:order val="1"/>
          <c:tx>
            <c:strRef>
              <c:f>播種日計算用!$T$2</c:f>
              <c:strCache>
                <c:ptCount val="1"/>
                <c:pt idx="0">
                  <c:v>Rye_2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播種日計算用!$H$3:$H$260</c:f>
              <c:numCache>
                <c:formatCode>m"月"d"日"</c:formatCode>
                <c:ptCount val="258"/>
                <c:pt idx="0">
                  <c:v>42607</c:v>
                </c:pt>
                <c:pt idx="1">
                  <c:v>42608</c:v>
                </c:pt>
                <c:pt idx="2">
                  <c:v>42609</c:v>
                </c:pt>
                <c:pt idx="3">
                  <c:v>42610</c:v>
                </c:pt>
                <c:pt idx="4">
                  <c:v>42611</c:v>
                </c:pt>
                <c:pt idx="5">
                  <c:v>42612</c:v>
                </c:pt>
                <c:pt idx="6">
                  <c:v>42613</c:v>
                </c:pt>
                <c:pt idx="7">
                  <c:v>42614</c:v>
                </c:pt>
                <c:pt idx="8">
                  <c:v>42615</c:v>
                </c:pt>
                <c:pt idx="9">
                  <c:v>42616</c:v>
                </c:pt>
                <c:pt idx="10">
                  <c:v>42617</c:v>
                </c:pt>
                <c:pt idx="11">
                  <c:v>42618</c:v>
                </c:pt>
                <c:pt idx="12">
                  <c:v>42619</c:v>
                </c:pt>
                <c:pt idx="13">
                  <c:v>42620</c:v>
                </c:pt>
                <c:pt idx="14">
                  <c:v>42621</c:v>
                </c:pt>
                <c:pt idx="15">
                  <c:v>42622</c:v>
                </c:pt>
                <c:pt idx="16">
                  <c:v>42623</c:v>
                </c:pt>
                <c:pt idx="17">
                  <c:v>42624</c:v>
                </c:pt>
                <c:pt idx="18">
                  <c:v>42625</c:v>
                </c:pt>
                <c:pt idx="19">
                  <c:v>42626</c:v>
                </c:pt>
                <c:pt idx="20">
                  <c:v>42627</c:v>
                </c:pt>
                <c:pt idx="21">
                  <c:v>42628</c:v>
                </c:pt>
                <c:pt idx="22">
                  <c:v>42629</c:v>
                </c:pt>
                <c:pt idx="23">
                  <c:v>42630</c:v>
                </c:pt>
                <c:pt idx="24">
                  <c:v>42631</c:v>
                </c:pt>
                <c:pt idx="25">
                  <c:v>42632</c:v>
                </c:pt>
                <c:pt idx="26">
                  <c:v>42633</c:v>
                </c:pt>
                <c:pt idx="27">
                  <c:v>42634</c:v>
                </c:pt>
                <c:pt idx="28">
                  <c:v>42635</c:v>
                </c:pt>
                <c:pt idx="29">
                  <c:v>42636</c:v>
                </c:pt>
                <c:pt idx="30">
                  <c:v>42637</c:v>
                </c:pt>
                <c:pt idx="31">
                  <c:v>42638</c:v>
                </c:pt>
                <c:pt idx="32">
                  <c:v>42639</c:v>
                </c:pt>
                <c:pt idx="33">
                  <c:v>42640</c:v>
                </c:pt>
                <c:pt idx="34">
                  <c:v>42641</c:v>
                </c:pt>
                <c:pt idx="35">
                  <c:v>42642</c:v>
                </c:pt>
                <c:pt idx="36">
                  <c:v>42643</c:v>
                </c:pt>
                <c:pt idx="37">
                  <c:v>42644</c:v>
                </c:pt>
                <c:pt idx="38">
                  <c:v>42645</c:v>
                </c:pt>
                <c:pt idx="39">
                  <c:v>42646</c:v>
                </c:pt>
                <c:pt idx="40">
                  <c:v>42647</c:v>
                </c:pt>
                <c:pt idx="41">
                  <c:v>42648</c:v>
                </c:pt>
                <c:pt idx="42">
                  <c:v>42649</c:v>
                </c:pt>
                <c:pt idx="43">
                  <c:v>42650</c:v>
                </c:pt>
                <c:pt idx="44">
                  <c:v>42651</c:v>
                </c:pt>
                <c:pt idx="45">
                  <c:v>42652</c:v>
                </c:pt>
                <c:pt idx="46">
                  <c:v>42653</c:v>
                </c:pt>
                <c:pt idx="47">
                  <c:v>42654</c:v>
                </c:pt>
                <c:pt idx="48">
                  <c:v>42655</c:v>
                </c:pt>
                <c:pt idx="49">
                  <c:v>42656</c:v>
                </c:pt>
                <c:pt idx="50">
                  <c:v>42657</c:v>
                </c:pt>
                <c:pt idx="51">
                  <c:v>42658</c:v>
                </c:pt>
                <c:pt idx="52">
                  <c:v>42659</c:v>
                </c:pt>
                <c:pt idx="53">
                  <c:v>42660</c:v>
                </c:pt>
                <c:pt idx="54">
                  <c:v>42661</c:v>
                </c:pt>
                <c:pt idx="55">
                  <c:v>42662</c:v>
                </c:pt>
                <c:pt idx="56">
                  <c:v>42663</c:v>
                </c:pt>
                <c:pt idx="57">
                  <c:v>42664</c:v>
                </c:pt>
                <c:pt idx="58">
                  <c:v>42665</c:v>
                </c:pt>
                <c:pt idx="59">
                  <c:v>42666</c:v>
                </c:pt>
                <c:pt idx="60">
                  <c:v>42667</c:v>
                </c:pt>
                <c:pt idx="61">
                  <c:v>42668</c:v>
                </c:pt>
                <c:pt idx="62">
                  <c:v>42669</c:v>
                </c:pt>
                <c:pt idx="63">
                  <c:v>42670</c:v>
                </c:pt>
                <c:pt idx="64">
                  <c:v>42671</c:v>
                </c:pt>
                <c:pt idx="65">
                  <c:v>42672</c:v>
                </c:pt>
                <c:pt idx="66">
                  <c:v>42673</c:v>
                </c:pt>
                <c:pt idx="67">
                  <c:v>42674</c:v>
                </c:pt>
                <c:pt idx="68">
                  <c:v>42675</c:v>
                </c:pt>
                <c:pt idx="69">
                  <c:v>42676</c:v>
                </c:pt>
                <c:pt idx="70">
                  <c:v>42677</c:v>
                </c:pt>
                <c:pt idx="71">
                  <c:v>42678</c:v>
                </c:pt>
                <c:pt idx="72">
                  <c:v>42679</c:v>
                </c:pt>
                <c:pt idx="73">
                  <c:v>42680</c:v>
                </c:pt>
                <c:pt idx="74">
                  <c:v>42681</c:v>
                </c:pt>
                <c:pt idx="75">
                  <c:v>42682</c:v>
                </c:pt>
                <c:pt idx="76">
                  <c:v>42683</c:v>
                </c:pt>
                <c:pt idx="77">
                  <c:v>42684</c:v>
                </c:pt>
                <c:pt idx="78">
                  <c:v>42685</c:v>
                </c:pt>
                <c:pt idx="79">
                  <c:v>42686</c:v>
                </c:pt>
                <c:pt idx="80">
                  <c:v>42687</c:v>
                </c:pt>
                <c:pt idx="81">
                  <c:v>42688</c:v>
                </c:pt>
                <c:pt idx="82">
                  <c:v>42689</c:v>
                </c:pt>
                <c:pt idx="83">
                  <c:v>42690</c:v>
                </c:pt>
                <c:pt idx="84">
                  <c:v>42691</c:v>
                </c:pt>
                <c:pt idx="85">
                  <c:v>42692</c:v>
                </c:pt>
                <c:pt idx="86">
                  <c:v>42693</c:v>
                </c:pt>
                <c:pt idx="87">
                  <c:v>42694</c:v>
                </c:pt>
                <c:pt idx="88">
                  <c:v>42695</c:v>
                </c:pt>
                <c:pt idx="89">
                  <c:v>42696</c:v>
                </c:pt>
                <c:pt idx="90">
                  <c:v>42697</c:v>
                </c:pt>
                <c:pt idx="91">
                  <c:v>42698</c:v>
                </c:pt>
                <c:pt idx="92">
                  <c:v>42699</c:v>
                </c:pt>
                <c:pt idx="93">
                  <c:v>42700</c:v>
                </c:pt>
                <c:pt idx="94">
                  <c:v>42701</c:v>
                </c:pt>
                <c:pt idx="95">
                  <c:v>42702</c:v>
                </c:pt>
                <c:pt idx="96">
                  <c:v>42703</c:v>
                </c:pt>
                <c:pt idx="97">
                  <c:v>42704</c:v>
                </c:pt>
                <c:pt idx="98">
                  <c:v>42705</c:v>
                </c:pt>
                <c:pt idx="99">
                  <c:v>42706</c:v>
                </c:pt>
                <c:pt idx="100">
                  <c:v>42707</c:v>
                </c:pt>
                <c:pt idx="101">
                  <c:v>42708</c:v>
                </c:pt>
                <c:pt idx="102">
                  <c:v>42709</c:v>
                </c:pt>
                <c:pt idx="103">
                  <c:v>42710</c:v>
                </c:pt>
                <c:pt idx="104">
                  <c:v>42711</c:v>
                </c:pt>
                <c:pt idx="105">
                  <c:v>42712</c:v>
                </c:pt>
                <c:pt idx="106">
                  <c:v>42713</c:v>
                </c:pt>
                <c:pt idx="107">
                  <c:v>42714</c:v>
                </c:pt>
                <c:pt idx="108">
                  <c:v>42715</c:v>
                </c:pt>
                <c:pt idx="109">
                  <c:v>42716</c:v>
                </c:pt>
                <c:pt idx="110">
                  <c:v>42717</c:v>
                </c:pt>
                <c:pt idx="111">
                  <c:v>42718</c:v>
                </c:pt>
                <c:pt idx="112">
                  <c:v>42719</c:v>
                </c:pt>
                <c:pt idx="113">
                  <c:v>42720</c:v>
                </c:pt>
                <c:pt idx="114">
                  <c:v>42721</c:v>
                </c:pt>
                <c:pt idx="115">
                  <c:v>42722</c:v>
                </c:pt>
                <c:pt idx="116">
                  <c:v>42723</c:v>
                </c:pt>
                <c:pt idx="117">
                  <c:v>42724</c:v>
                </c:pt>
                <c:pt idx="118">
                  <c:v>42725</c:v>
                </c:pt>
                <c:pt idx="119">
                  <c:v>42726</c:v>
                </c:pt>
                <c:pt idx="120">
                  <c:v>42727</c:v>
                </c:pt>
                <c:pt idx="121">
                  <c:v>42728</c:v>
                </c:pt>
                <c:pt idx="122">
                  <c:v>42729</c:v>
                </c:pt>
                <c:pt idx="123">
                  <c:v>42730</c:v>
                </c:pt>
                <c:pt idx="124">
                  <c:v>42731</c:v>
                </c:pt>
                <c:pt idx="125">
                  <c:v>42732</c:v>
                </c:pt>
                <c:pt idx="126">
                  <c:v>42733</c:v>
                </c:pt>
                <c:pt idx="127">
                  <c:v>42734</c:v>
                </c:pt>
                <c:pt idx="128">
                  <c:v>42735</c:v>
                </c:pt>
                <c:pt idx="129">
                  <c:v>42736</c:v>
                </c:pt>
                <c:pt idx="130">
                  <c:v>42737</c:v>
                </c:pt>
                <c:pt idx="131">
                  <c:v>42738</c:v>
                </c:pt>
                <c:pt idx="132">
                  <c:v>42739</c:v>
                </c:pt>
                <c:pt idx="133">
                  <c:v>42740</c:v>
                </c:pt>
                <c:pt idx="134">
                  <c:v>42741</c:v>
                </c:pt>
                <c:pt idx="135">
                  <c:v>42742</c:v>
                </c:pt>
                <c:pt idx="136">
                  <c:v>42743</c:v>
                </c:pt>
                <c:pt idx="137">
                  <c:v>42744</c:v>
                </c:pt>
                <c:pt idx="138">
                  <c:v>42745</c:v>
                </c:pt>
                <c:pt idx="139">
                  <c:v>42746</c:v>
                </c:pt>
                <c:pt idx="140">
                  <c:v>42747</c:v>
                </c:pt>
                <c:pt idx="141">
                  <c:v>42748</c:v>
                </c:pt>
                <c:pt idx="142">
                  <c:v>42749</c:v>
                </c:pt>
                <c:pt idx="143">
                  <c:v>42750</c:v>
                </c:pt>
                <c:pt idx="144">
                  <c:v>42751</c:v>
                </c:pt>
                <c:pt idx="145">
                  <c:v>42752</c:v>
                </c:pt>
                <c:pt idx="146">
                  <c:v>42753</c:v>
                </c:pt>
                <c:pt idx="147">
                  <c:v>42754</c:v>
                </c:pt>
                <c:pt idx="148">
                  <c:v>42755</c:v>
                </c:pt>
                <c:pt idx="149">
                  <c:v>42756</c:v>
                </c:pt>
                <c:pt idx="150">
                  <c:v>42757</c:v>
                </c:pt>
                <c:pt idx="151">
                  <c:v>42758</c:v>
                </c:pt>
                <c:pt idx="152">
                  <c:v>42759</c:v>
                </c:pt>
                <c:pt idx="153">
                  <c:v>42760</c:v>
                </c:pt>
                <c:pt idx="154">
                  <c:v>42761</c:v>
                </c:pt>
                <c:pt idx="155">
                  <c:v>42762</c:v>
                </c:pt>
                <c:pt idx="156">
                  <c:v>42763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</c:numCache>
            </c:numRef>
          </c:xVal>
          <c:yVal>
            <c:numRef>
              <c:f>播種日計算用!$T$3:$T$260</c:f>
              <c:numCache>
                <c:formatCode>0.0</c:formatCode>
                <c:ptCount val="25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0.13656065376223619</c:v>
                </c:pt>
                <c:pt idx="6">
                  <c:v>0.18059099750288968</c:v>
                </c:pt>
                <c:pt idx="7">
                  <c:v>0.23672091503215792</c:v>
                </c:pt>
                <c:pt idx="8">
                  <c:v>0.30765788370534014</c:v>
                </c:pt>
                <c:pt idx="9">
                  <c:v>0.39655861969585771</c:v>
                </c:pt>
                <c:pt idx="10">
                  <c:v>0.50707012067302615</c:v>
                </c:pt>
                <c:pt idx="11">
                  <c:v>0.64336836318848689</c:v>
                </c:pt>
                <c:pt idx="12">
                  <c:v>0.81019348695152071</c:v>
                </c:pt>
                <c:pt idx="13">
                  <c:v>1.0128802790279769</c:v>
                </c:pt>
                <c:pt idx="14">
                  <c:v>1.2573827895356213</c:v>
                </c:pt>
                <c:pt idx="15">
                  <c:v>1.5502919678330267</c:v>
                </c:pt>
                <c:pt idx="16">
                  <c:v>1.8988453040439675</c:v>
                </c:pt>
                <c:pt idx="17">
                  <c:v>2.3109275929041577</c:v>
                </c:pt>
                <c:pt idx="18">
                  <c:v>2.7950621016913924</c:v>
                </c:pt>
                <c:pt idx="19">
                  <c:v>3.3603916163675343</c:v>
                </c:pt>
                <c:pt idx="20">
                  <c:v>4.0166490538714203</c:v>
                </c:pt>
                <c:pt idx="21">
                  <c:v>4.7741175567926533</c:v>
                </c:pt>
                <c:pt idx="22">
                  <c:v>5.6435802219799305</c:v>
                </c:pt>
                <c:pt idx="23">
                  <c:v>6.63625984940147</c:v>
                </c:pt>
                <c:pt idx="24">
                  <c:v>7.7637493243682387</c:v>
                </c:pt>
                <c:pt idx="25">
                  <c:v>9.0379334581276076</c:v>
                </c:pt>
                <c:pt idx="26">
                  <c:v>10.470903302652749</c:v>
                </c:pt>
                <c:pt idx="27">
                  <c:v>12.074864119965099</c:v>
                </c:pt>
                <c:pt idx="28">
                  <c:v>13.862038320412793</c:v>
                </c:pt>
                <c:pt idx="29">
                  <c:v>15.844564785066897</c:v>
                </c:pt>
                <c:pt idx="30">
                  <c:v>18.034396053103169</c:v>
                </c:pt>
                <c:pt idx="31">
                  <c:v>20.44319488523703</c:v>
                </c:pt>
                <c:pt idx="32">
                  <c:v>23.082231709645161</c:v>
                </c:pt>
                <c:pt idx="33">
                  <c:v>25.962284419044124</c:v>
                </c:pt>
                <c:pt idx="34">
                  <c:v>29.093541919305721</c:v>
                </c:pt>
                <c:pt idx="35">
                  <c:v>32.485512734503196</c:v>
                </c:pt>
                <c:pt idx="36">
                  <c:v>36.146939854492274</c:v>
                </c:pt>
                <c:pt idx="37">
                  <c:v>40.085722873307851</c:v>
                </c:pt>
                <c:pt idx="38">
                  <c:v>44.308848314281683</c:v>
                </c:pt>
                <c:pt idx="39">
                  <c:v>48.822328875379128</c:v>
                </c:pt>
                <c:pt idx="40">
                  <c:v>53.631152160245641</c:v>
                </c:pt>
                <c:pt idx="41">
                  <c:v>58.739239291035702</c:v>
                </c:pt>
                <c:pt idx="42">
                  <c:v>64.149413632147244</c:v>
                </c:pt>
                <c:pt idx="43">
                  <c:v>69.863379692953657</c:v>
                </c:pt>
                <c:pt idx="44">
                  <c:v>75.881712125510816</c:v>
                </c:pt>
                <c:pt idx="45">
                  <c:v>82.203854592506218</c:v>
                </c:pt>
                <c:pt idx="46">
                  <c:v>88.828128153384071</c:v>
                </c:pt>
                <c:pt idx="47">
                  <c:v>95.751748704084392</c:v>
                </c:pt>
                <c:pt idx="48">
                  <c:v>102.97085290914346</c:v>
                </c:pt>
                <c:pt idx="49">
                  <c:v>110.48053198451741</c:v>
                </c:pt>
                <c:pt idx="50">
                  <c:v>118.27487262549766</c:v>
                </c:pt>
                <c:pt idx="51">
                  <c:v>126.34700432618718</c:v>
                </c:pt>
                <c:pt idx="52">
                  <c:v>134.68915230459919</c:v>
                </c:pt>
                <c:pt idx="53">
                  <c:v>143.29269522963699</c:v>
                </c:pt>
                <c:pt idx="54">
                  <c:v>152.14822694192858</c:v>
                </c:pt>
                <c:pt idx="55">
                  <c:v>161.24562136848016</c:v>
                </c:pt>
                <c:pt idx="56">
                  <c:v>170.57409985000783</c:v>
                </c:pt>
                <c:pt idx="57">
                  <c:v>180.12230012819822</c:v>
                </c:pt>
                <c:pt idx="58">
                  <c:v>189.87834627657978</c:v>
                </c:pt>
                <c:pt idx="59">
                  <c:v>199.82991890173489</c:v>
                </c:pt>
                <c:pt idx="60">
                  <c:v>209.96432498985163</c:v>
                </c:pt>
                <c:pt idx="61">
                  <c:v>220.26856682578284</c:v>
                </c:pt>
                <c:pt idx="62">
                  <c:v>230.72940946661686</c:v>
                </c:pt>
                <c:pt idx="63">
                  <c:v>241.33344630812556</c:v>
                </c:pt>
                <c:pt idx="64">
                  <c:v>252.06716233932974</c:v>
                </c:pt>
                <c:pt idx="65">
                  <c:v>262.91699473688885</c:v>
                </c:pt>
                <c:pt idx="66">
                  <c:v>273.86939050630741</c:v>
                </c:pt>
                <c:pt idx="67">
                  <c:v>284.9108609303712</c:v>
                </c:pt>
                <c:pt idx="68">
                  <c:v>296.02803263624372</c:v>
                </c:pt>
                <c:pt idx="69">
                  <c:v>307.20769514080666</c:v>
                </c:pt>
                <c:pt idx="70">
                  <c:v>318.4368447787881</c:v>
                </c:pt>
                <c:pt idx="71">
                  <c:v>329.70272495973757</c:v>
                </c:pt>
                <c:pt idx="72">
                  <c:v>340.99286273781183</c:v>
                </c:pt>
                <c:pt idx="73">
                  <c:v>352.29510171255788</c:v>
                </c:pt>
                <c:pt idx="74">
                  <c:v>363.59763130938779</c:v>
                </c:pt>
                <c:pt idx="75">
                  <c:v>374.88901251528785</c:v>
                </c:pt>
                <c:pt idx="76">
                  <c:v>386.1582001685772</c:v>
                </c:pt>
                <c:pt idx="77">
                  <c:v>397.39456192135594</c:v>
                </c:pt>
                <c:pt idx="78">
                  <c:v>408.58789400983255</c:v>
                </c:pt>
                <c:pt idx="79">
                  <c:v>419.72843398117516</c:v>
                </c:pt>
                <c:pt idx="80">
                  <c:v>430.80687053610359</c:v>
                </c:pt>
                <c:pt idx="81">
                  <c:v>441.8143506543442</c:v>
                </c:pt>
                <c:pt idx="82">
                  <c:v>452.74248417554179</c:v>
                </c:pt>
                <c:pt idx="83">
                  <c:v>463.58334601148056</c:v>
                </c:pt>
                <c:pt idx="84">
                  <c:v>474.32947616675148</c:v>
                </c:pt>
                <c:pt idx="85">
                  <c:v>484.97387774452471</c:v>
                </c:pt>
                <c:pt idx="86">
                  <c:v>495.51001311207699</c:v>
                </c:pt>
                <c:pt idx="87">
                  <c:v>505.93179839737167</c:v>
                </c:pt>
                <c:pt idx="88">
                  <c:v>516.23359648351402</c:v>
                </c:pt>
                <c:pt idx="89">
                  <c:v>526.41020866246367</c:v>
                </c:pt>
                <c:pt idx="90">
                  <c:v>536.45686510317705</c:v>
                </c:pt>
                <c:pt idx="91">
                  <c:v>546.36921428250912</c:v>
                </c:pt>
                <c:pt idx="92">
                  <c:v>556.14331151988927</c:v>
                </c:pt>
                <c:pt idx="93">
                  <c:v>565.77560674911524</c:v>
                </c:pt>
                <c:pt idx="94">
                  <c:v>575.26293165271159</c:v>
                </c:pt>
                <c:pt idx="95">
                  <c:v>584.60248627626402</c:v>
                </c:pt>
                <c:pt idx="96">
                  <c:v>593.79182523207794</c:v>
                </c:pt>
                <c:pt idx="97">
                  <c:v>602.82884359348157</c:v>
                </c:pt>
                <c:pt idx="98">
                  <c:v>611.7117625731745</c:v>
                </c:pt>
                <c:pt idx="99">
                  <c:v>620.43911507128064</c:v>
                </c:pt>
                <c:pt idx="100">
                  <c:v>629.00973117122692</c:v>
                </c:pt>
                <c:pt idx="101">
                  <c:v>637.42272365429835</c:v>
                </c:pt>
                <c:pt idx="102">
                  <c:v>645.67747359673149</c:v>
                </c:pt>
                <c:pt idx="103">
                  <c:v>653.77361610653566</c:v>
                </c:pt>
                <c:pt idx="104">
                  <c:v>661.71102625088793</c:v>
                </c:pt>
                <c:pt idx="105">
                  <c:v>669.48980521895407</c:v>
                </c:pt>
                <c:pt idx="106">
                  <c:v>677.11026675933329</c:v>
                </c:pt>
                <c:pt idx="107">
                  <c:v>684.57292392604029</c:v>
                </c:pt>
                <c:pt idx="108">
                  <c:v>691.87847616199554</c:v>
                </c:pt>
                <c:pt idx="109">
                  <c:v>699.0277967444074</c:v>
                </c:pt>
                <c:pt idx="110">
                  <c:v>706.02192061218761</c:v>
                </c:pt>
                <c:pt idx="111">
                  <c:v>712.86203259162858</c:v>
                </c:pt>
                <c:pt idx="112">
                  <c:v>719.54945603298734</c:v>
                </c:pt>
                <c:pt idx="113">
                  <c:v>726.0856418673477</c:v>
                </c:pt>
                <c:pt idx="114">
                  <c:v>732.47215809015586</c:v>
                </c:pt>
                <c:pt idx="115">
                  <c:v>738.71067967513227</c:v>
                </c:pt>
                <c:pt idx="116">
                  <c:v>744.80297891984617</c:v>
                </c:pt>
                <c:pt idx="117">
                  <c:v>750.75091622206764</c:v>
                </c:pt>
                <c:pt idx="118">
                  <c:v>756.55643128408656</c:v>
                </c:pt>
                <c:pt idx="119">
                  <c:v>762.22153474048787</c:v>
                </c:pt>
                <c:pt idx="120">
                  <c:v>767.7483002033722</c:v>
                </c:pt>
                <c:pt idx="121">
                  <c:v>773.13885671771902</c:v>
                </c:pt>
                <c:pt idx="122">
                  <c:v>778.39538161846417</c:v>
                </c:pt>
                <c:pt idx="123">
                  <c:v>783.52009377991169</c:v>
                </c:pt>
                <c:pt idx="124">
                  <c:v>788.515247247302</c:v>
                </c:pt>
                <c:pt idx="125">
                  <c:v>793.38312523969091</c:v>
                </c:pt>
                <c:pt idx="126">
                  <c:v>798.12603451276834</c:v>
                </c:pt>
                <c:pt idx="127">
                  <c:v>802.74630006981863</c:v>
                </c:pt>
                <c:pt idx="128">
                  <c:v>807.24626020872017</c:v>
                </c:pt>
                <c:pt idx="129">
                  <c:v>811.62826189265616</c:v>
                </c:pt>
                <c:pt idx="130">
                  <c:v>815.89465643207859</c:v>
                </c:pt>
                <c:pt idx="131">
                  <c:v>820.04779546540749</c:v>
                </c:pt>
                <c:pt idx="132">
                  <c:v>824.09002722595824</c:v>
                </c:pt>
                <c:pt idx="133">
                  <c:v>828.02369308265418</c:v>
                </c:pt>
                <c:pt idx="134">
                  <c:v>831.85112434220775</c:v>
                </c:pt>
                <c:pt idx="135">
                  <c:v>835.57463930061419</c:v>
                </c:pt>
                <c:pt idx="136">
                  <c:v>839.1965405320077</c:v>
                </c:pt>
                <c:pt idx="137">
                  <c:v>842.71911240317274</c:v>
                </c:pt>
                <c:pt idx="138">
                  <c:v>846.14461880226258</c:v>
                </c:pt>
                <c:pt idx="139">
                  <c:v>849.47530107057491</c:v>
                </c:pt>
                <c:pt idx="140">
                  <c:v>852.71337612653883</c:v>
                </c:pt>
                <c:pt idx="141">
                  <c:v>855.86103477139761</c:v>
                </c:pt>
                <c:pt idx="142">
                  <c:v>858.92044016640443</c:v>
                </c:pt>
                <c:pt idx="143">
                  <c:v>861.89372647169944</c:v>
                </c:pt>
                <c:pt idx="144">
                  <c:v>864.78299763738585</c:v>
                </c:pt>
                <c:pt idx="145">
                  <c:v>867.59032633767993</c:v>
                </c:pt>
                <c:pt idx="146">
                  <c:v>870.31775303936888</c:v>
                </c:pt>
                <c:pt idx="147">
                  <c:v>872.96728519616693</c:v>
                </c:pt>
                <c:pt idx="148">
                  <c:v>875.54089656091253</c:v>
                </c:pt>
                <c:pt idx="149">
                  <c:v>878.0405266079074</c:v>
                </c:pt>
                <c:pt idx="150">
                  <c:v>880.46808005803621</c:v>
                </c:pt>
                <c:pt idx="151">
                  <c:v>882.82542649965501</c:v>
                </c:pt>
                <c:pt idx="152">
                  <c:v>885.1144000985604</c:v>
                </c:pt>
                <c:pt idx="153">
                  <c:v>887.33679939068793</c:v>
                </c:pt>
                <c:pt idx="154">
                  <c:v>889.49438715149336</c:v>
                </c:pt>
                <c:pt idx="155">
                  <c:v>891.58889033629009</c:v>
                </c:pt>
                <c:pt idx="156">
                  <c:v>893.62200008610739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DE-4802-B4FE-491C9542B46C}"/>
            </c:ext>
          </c:extLst>
        </c:ser>
        <c:ser>
          <c:idx val="7"/>
          <c:order val="2"/>
          <c:tx>
            <c:strRef>
              <c:f>播種日計算用!$U$2</c:f>
              <c:strCache>
                <c:ptCount val="1"/>
                <c:pt idx="0">
                  <c:v>Rye_3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播種日計算用!$H$3:$H$260</c:f>
              <c:numCache>
                <c:formatCode>m"月"d"日"</c:formatCode>
                <c:ptCount val="258"/>
                <c:pt idx="0">
                  <c:v>42607</c:v>
                </c:pt>
                <c:pt idx="1">
                  <c:v>42608</c:v>
                </c:pt>
                <c:pt idx="2">
                  <c:v>42609</c:v>
                </c:pt>
                <c:pt idx="3">
                  <c:v>42610</c:v>
                </c:pt>
                <c:pt idx="4">
                  <c:v>42611</c:v>
                </c:pt>
                <c:pt idx="5">
                  <c:v>42612</c:v>
                </c:pt>
                <c:pt idx="6">
                  <c:v>42613</c:v>
                </c:pt>
                <c:pt idx="7">
                  <c:v>42614</c:v>
                </c:pt>
                <c:pt idx="8">
                  <c:v>42615</c:v>
                </c:pt>
                <c:pt idx="9">
                  <c:v>42616</c:v>
                </c:pt>
                <c:pt idx="10">
                  <c:v>42617</c:v>
                </c:pt>
                <c:pt idx="11">
                  <c:v>42618</c:v>
                </c:pt>
                <c:pt idx="12">
                  <c:v>42619</c:v>
                </c:pt>
                <c:pt idx="13">
                  <c:v>42620</c:v>
                </c:pt>
                <c:pt idx="14">
                  <c:v>42621</c:v>
                </c:pt>
                <c:pt idx="15">
                  <c:v>42622</c:v>
                </c:pt>
                <c:pt idx="16">
                  <c:v>42623</c:v>
                </c:pt>
                <c:pt idx="17">
                  <c:v>42624</c:v>
                </c:pt>
                <c:pt idx="18">
                  <c:v>42625</c:v>
                </c:pt>
                <c:pt idx="19">
                  <c:v>42626</c:v>
                </c:pt>
                <c:pt idx="20">
                  <c:v>42627</c:v>
                </c:pt>
                <c:pt idx="21">
                  <c:v>42628</c:v>
                </c:pt>
                <c:pt idx="22">
                  <c:v>42629</c:v>
                </c:pt>
                <c:pt idx="23">
                  <c:v>42630</c:v>
                </c:pt>
                <c:pt idx="24">
                  <c:v>42631</c:v>
                </c:pt>
                <c:pt idx="25">
                  <c:v>42632</c:v>
                </c:pt>
                <c:pt idx="26">
                  <c:v>42633</c:v>
                </c:pt>
                <c:pt idx="27">
                  <c:v>42634</c:v>
                </c:pt>
                <c:pt idx="28">
                  <c:v>42635</c:v>
                </c:pt>
                <c:pt idx="29">
                  <c:v>42636</c:v>
                </c:pt>
                <c:pt idx="30">
                  <c:v>42637</c:v>
                </c:pt>
                <c:pt idx="31">
                  <c:v>42638</c:v>
                </c:pt>
                <c:pt idx="32">
                  <c:v>42639</c:v>
                </c:pt>
                <c:pt idx="33">
                  <c:v>42640</c:v>
                </c:pt>
                <c:pt idx="34">
                  <c:v>42641</c:v>
                </c:pt>
                <c:pt idx="35">
                  <c:v>42642</c:v>
                </c:pt>
                <c:pt idx="36">
                  <c:v>42643</c:v>
                </c:pt>
                <c:pt idx="37">
                  <c:v>42644</c:v>
                </c:pt>
                <c:pt idx="38">
                  <c:v>42645</c:v>
                </c:pt>
                <c:pt idx="39">
                  <c:v>42646</c:v>
                </c:pt>
                <c:pt idx="40">
                  <c:v>42647</c:v>
                </c:pt>
                <c:pt idx="41">
                  <c:v>42648</c:v>
                </c:pt>
                <c:pt idx="42">
                  <c:v>42649</c:v>
                </c:pt>
                <c:pt idx="43">
                  <c:v>42650</c:v>
                </c:pt>
                <c:pt idx="44">
                  <c:v>42651</c:v>
                </c:pt>
                <c:pt idx="45">
                  <c:v>42652</c:v>
                </c:pt>
                <c:pt idx="46">
                  <c:v>42653</c:v>
                </c:pt>
                <c:pt idx="47">
                  <c:v>42654</c:v>
                </c:pt>
                <c:pt idx="48">
                  <c:v>42655</c:v>
                </c:pt>
                <c:pt idx="49">
                  <c:v>42656</c:v>
                </c:pt>
                <c:pt idx="50">
                  <c:v>42657</c:v>
                </c:pt>
                <c:pt idx="51">
                  <c:v>42658</c:v>
                </c:pt>
                <c:pt idx="52">
                  <c:v>42659</c:v>
                </c:pt>
                <c:pt idx="53">
                  <c:v>42660</c:v>
                </c:pt>
                <c:pt idx="54">
                  <c:v>42661</c:v>
                </c:pt>
                <c:pt idx="55">
                  <c:v>42662</c:v>
                </c:pt>
                <c:pt idx="56">
                  <c:v>42663</c:v>
                </c:pt>
                <c:pt idx="57">
                  <c:v>42664</c:v>
                </c:pt>
                <c:pt idx="58">
                  <c:v>42665</c:v>
                </c:pt>
                <c:pt idx="59">
                  <c:v>42666</c:v>
                </c:pt>
                <c:pt idx="60">
                  <c:v>42667</c:v>
                </c:pt>
                <c:pt idx="61">
                  <c:v>42668</c:v>
                </c:pt>
                <c:pt idx="62">
                  <c:v>42669</c:v>
                </c:pt>
                <c:pt idx="63">
                  <c:v>42670</c:v>
                </c:pt>
                <c:pt idx="64">
                  <c:v>42671</c:v>
                </c:pt>
                <c:pt idx="65">
                  <c:v>42672</c:v>
                </c:pt>
                <c:pt idx="66">
                  <c:v>42673</c:v>
                </c:pt>
                <c:pt idx="67">
                  <c:v>42674</c:v>
                </c:pt>
                <c:pt idx="68">
                  <c:v>42675</c:v>
                </c:pt>
                <c:pt idx="69">
                  <c:v>42676</c:v>
                </c:pt>
                <c:pt idx="70">
                  <c:v>42677</c:v>
                </c:pt>
                <c:pt idx="71">
                  <c:v>42678</c:v>
                </c:pt>
                <c:pt idx="72">
                  <c:v>42679</c:v>
                </c:pt>
                <c:pt idx="73">
                  <c:v>42680</c:v>
                </c:pt>
                <c:pt idx="74">
                  <c:v>42681</c:v>
                </c:pt>
                <c:pt idx="75">
                  <c:v>42682</c:v>
                </c:pt>
                <c:pt idx="76">
                  <c:v>42683</c:v>
                </c:pt>
                <c:pt idx="77">
                  <c:v>42684</c:v>
                </c:pt>
                <c:pt idx="78">
                  <c:v>42685</c:v>
                </c:pt>
                <c:pt idx="79">
                  <c:v>42686</c:v>
                </c:pt>
                <c:pt idx="80">
                  <c:v>42687</c:v>
                </c:pt>
                <c:pt idx="81">
                  <c:v>42688</c:v>
                </c:pt>
                <c:pt idx="82">
                  <c:v>42689</c:v>
                </c:pt>
                <c:pt idx="83">
                  <c:v>42690</c:v>
                </c:pt>
                <c:pt idx="84">
                  <c:v>42691</c:v>
                </c:pt>
                <c:pt idx="85">
                  <c:v>42692</c:v>
                </c:pt>
                <c:pt idx="86">
                  <c:v>42693</c:v>
                </c:pt>
                <c:pt idx="87">
                  <c:v>42694</c:v>
                </c:pt>
                <c:pt idx="88">
                  <c:v>42695</c:v>
                </c:pt>
                <c:pt idx="89">
                  <c:v>42696</c:v>
                </c:pt>
                <c:pt idx="90">
                  <c:v>42697</c:v>
                </c:pt>
                <c:pt idx="91">
                  <c:v>42698</c:v>
                </c:pt>
                <c:pt idx="92">
                  <c:v>42699</c:v>
                </c:pt>
                <c:pt idx="93">
                  <c:v>42700</c:v>
                </c:pt>
                <c:pt idx="94">
                  <c:v>42701</c:v>
                </c:pt>
                <c:pt idx="95">
                  <c:v>42702</c:v>
                </c:pt>
                <c:pt idx="96">
                  <c:v>42703</c:v>
                </c:pt>
                <c:pt idx="97">
                  <c:v>42704</c:v>
                </c:pt>
                <c:pt idx="98">
                  <c:v>42705</c:v>
                </c:pt>
                <c:pt idx="99">
                  <c:v>42706</c:v>
                </c:pt>
                <c:pt idx="100">
                  <c:v>42707</c:v>
                </c:pt>
                <c:pt idx="101">
                  <c:v>42708</c:v>
                </c:pt>
                <c:pt idx="102">
                  <c:v>42709</c:v>
                </c:pt>
                <c:pt idx="103">
                  <c:v>42710</c:v>
                </c:pt>
                <c:pt idx="104">
                  <c:v>42711</c:v>
                </c:pt>
                <c:pt idx="105">
                  <c:v>42712</c:v>
                </c:pt>
                <c:pt idx="106">
                  <c:v>42713</c:v>
                </c:pt>
                <c:pt idx="107">
                  <c:v>42714</c:v>
                </c:pt>
                <c:pt idx="108">
                  <c:v>42715</c:v>
                </c:pt>
                <c:pt idx="109">
                  <c:v>42716</c:v>
                </c:pt>
                <c:pt idx="110">
                  <c:v>42717</c:v>
                </c:pt>
                <c:pt idx="111">
                  <c:v>42718</c:v>
                </c:pt>
                <c:pt idx="112">
                  <c:v>42719</c:v>
                </c:pt>
                <c:pt idx="113">
                  <c:v>42720</c:v>
                </c:pt>
                <c:pt idx="114">
                  <c:v>42721</c:v>
                </c:pt>
                <c:pt idx="115">
                  <c:v>42722</c:v>
                </c:pt>
                <c:pt idx="116">
                  <c:v>42723</c:v>
                </c:pt>
                <c:pt idx="117">
                  <c:v>42724</c:v>
                </c:pt>
                <c:pt idx="118">
                  <c:v>42725</c:v>
                </c:pt>
                <c:pt idx="119">
                  <c:v>42726</c:v>
                </c:pt>
                <c:pt idx="120">
                  <c:v>42727</c:v>
                </c:pt>
                <c:pt idx="121">
                  <c:v>42728</c:v>
                </c:pt>
                <c:pt idx="122">
                  <c:v>42729</c:v>
                </c:pt>
                <c:pt idx="123">
                  <c:v>42730</c:v>
                </c:pt>
                <c:pt idx="124">
                  <c:v>42731</c:v>
                </c:pt>
                <c:pt idx="125">
                  <c:v>42732</c:v>
                </c:pt>
                <c:pt idx="126">
                  <c:v>42733</c:v>
                </c:pt>
                <c:pt idx="127">
                  <c:v>42734</c:v>
                </c:pt>
                <c:pt idx="128">
                  <c:v>42735</c:v>
                </c:pt>
                <c:pt idx="129">
                  <c:v>42736</c:v>
                </c:pt>
                <c:pt idx="130">
                  <c:v>42737</c:v>
                </c:pt>
                <c:pt idx="131">
                  <c:v>42738</c:v>
                </c:pt>
                <c:pt idx="132">
                  <c:v>42739</c:v>
                </c:pt>
                <c:pt idx="133">
                  <c:v>42740</c:v>
                </c:pt>
                <c:pt idx="134">
                  <c:v>42741</c:v>
                </c:pt>
                <c:pt idx="135">
                  <c:v>42742</c:v>
                </c:pt>
                <c:pt idx="136">
                  <c:v>42743</c:v>
                </c:pt>
                <c:pt idx="137">
                  <c:v>42744</c:v>
                </c:pt>
                <c:pt idx="138">
                  <c:v>42745</c:v>
                </c:pt>
                <c:pt idx="139">
                  <c:v>42746</c:v>
                </c:pt>
                <c:pt idx="140">
                  <c:v>42747</c:v>
                </c:pt>
                <c:pt idx="141">
                  <c:v>42748</c:v>
                </c:pt>
                <c:pt idx="142">
                  <c:v>42749</c:v>
                </c:pt>
                <c:pt idx="143">
                  <c:v>42750</c:v>
                </c:pt>
                <c:pt idx="144">
                  <c:v>42751</c:v>
                </c:pt>
                <c:pt idx="145">
                  <c:v>42752</c:v>
                </c:pt>
                <c:pt idx="146">
                  <c:v>42753</c:v>
                </c:pt>
                <c:pt idx="147">
                  <c:v>42754</c:v>
                </c:pt>
                <c:pt idx="148">
                  <c:v>42755</c:v>
                </c:pt>
                <c:pt idx="149">
                  <c:v>42756</c:v>
                </c:pt>
                <c:pt idx="150">
                  <c:v>42757</c:v>
                </c:pt>
                <c:pt idx="151">
                  <c:v>42758</c:v>
                </c:pt>
                <c:pt idx="152">
                  <c:v>42759</c:v>
                </c:pt>
                <c:pt idx="153">
                  <c:v>42760</c:v>
                </c:pt>
                <c:pt idx="154">
                  <c:v>42761</c:v>
                </c:pt>
                <c:pt idx="155">
                  <c:v>42762</c:v>
                </c:pt>
                <c:pt idx="156">
                  <c:v>42763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</c:numCache>
            </c:numRef>
          </c:xVal>
          <c:yVal>
            <c:numRef>
              <c:f>播種日計算用!$U$3:$U$260</c:f>
              <c:numCache>
                <c:formatCode>0.0</c:formatCode>
                <c:ptCount val="25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0.14365204403866619</c:v>
                </c:pt>
                <c:pt idx="11">
                  <c:v>0.1900246525303009</c:v>
                </c:pt>
                <c:pt idx="12">
                  <c:v>0.24915756687741633</c:v>
                </c:pt>
                <c:pt idx="13">
                  <c:v>0.32391062814530602</c:v>
                </c:pt>
                <c:pt idx="14">
                  <c:v>0.41761920921906903</c:v>
                </c:pt>
                <c:pt idx="15">
                  <c:v>0.534137853907515</c:v>
                </c:pt>
                <c:pt idx="16">
                  <c:v>0.67788146574852215</c:v>
                </c:pt>
                <c:pt idx="17">
                  <c:v>0.85386280787314195</c:v>
                </c:pt>
                <c:pt idx="18">
                  <c:v>1.0677250536874945</c:v>
                </c:pt>
                <c:pt idx="19">
                  <c:v>1.3257681464734312</c:v>
                </c:pt>
                <c:pt idx="20">
                  <c:v>1.6349677856251721</c:v>
                </c:pt>
                <c:pt idx="21">
                  <c:v>2.0029859576935358</c:v>
                </c:pt>
                <c:pt idx="22">
                  <c:v>2.4381720695068179</c:v>
                </c:pt>
                <c:pt idx="23">
                  <c:v>2.9495539145317973</c:v>
                </c:pt>
                <c:pt idx="24">
                  <c:v>3.5468179070258197</c:v>
                </c:pt>
                <c:pt idx="25">
                  <c:v>4.2402782449160075</c:v>
                </c:pt>
                <c:pt idx="26">
                  <c:v>5.0408349043536429</c:v>
                </c:pt>
                <c:pt idx="27">
                  <c:v>5.9599206186347562</c:v>
                </c:pt>
                <c:pt idx="28">
                  <c:v>7.0094372435895327</c:v>
                </c:pt>
                <c:pt idx="29">
                  <c:v>8.2016821527429524</c:v>
                </c:pt>
                <c:pt idx="30">
                  <c:v>9.5492655311624919</c:v>
                </c:pt>
                <c:pt idx="31">
                  <c:v>11.065019640340934</c:v>
                </c:pt>
                <c:pt idx="32">
                  <c:v>12.761901302127937</c:v>
                </c:pt>
                <c:pt idx="33">
                  <c:v>14.652888993207275</c:v>
                </c:pt>
                <c:pt idx="34">
                  <c:v>16.750876049774448</c:v>
                </c:pt>
                <c:pt idx="35">
                  <c:v>19.068561553067941</c:v>
                </c:pt>
                <c:pt idx="36">
                  <c:v>21.618340499703464</c:v>
                </c:pt>
                <c:pt idx="37">
                  <c:v>24.412194857029672</c:v>
                </c:pt>
                <c:pt idx="38">
                  <c:v>27.461587064741387</c:v>
                </c:pt>
                <c:pt idx="39">
                  <c:v>30.777357472488109</c:v>
                </c:pt>
                <c:pt idx="40">
                  <c:v>34.369627102714887</c:v>
                </c:pt>
                <c:pt idx="41">
                  <c:v>38.247707002586203</c:v>
                </c:pt>
                <c:pt idx="42">
                  <c:v>42.420015303094239</c:v>
                </c:pt>
                <c:pt idx="43">
                  <c:v>46.894002942095021</c:v>
                </c:pt>
                <c:pt idx="44">
                  <c:v>51.676088835851495</c:v>
                </c:pt>
                <c:pt idx="45">
                  <c:v>56.771605105398073</c:v>
                </c:pt>
                <c:pt idx="46">
                  <c:v>62.184752784141821</c:v>
                </c:pt>
                <c:pt idx="47">
                  <c:v>67.918568255705324</c:v>
                </c:pt>
                <c:pt idx="48">
                  <c:v>73.974900499779224</c:v>
                </c:pt>
                <c:pt idx="49">
                  <c:v>80.354399061887776</c:v>
                </c:pt>
                <c:pt idx="50">
                  <c:v>87.056512513132731</c:v>
                </c:pt>
                <c:pt idx="51">
                  <c:v>94.079497030292671</c:v>
                </c:pt>
                <c:pt idx="52">
                  <c:v>101.42043460667159</c:v>
                </c:pt>
                <c:pt idx="53">
                  <c:v>109.07526030086797</c:v>
                </c:pt>
                <c:pt idx="54">
                  <c:v>117.03879784471293</c:v>
                </c:pt>
                <c:pt idx="55">
                  <c:v>125.30480286311193</c:v>
                </c:pt>
                <c:pt idx="56">
                  <c:v>133.86601290711576</c:v>
                </c:pt>
                <c:pt idx="57">
                  <c:v>142.7142034666098</c:v>
                </c:pt>
                <c:pt idx="58">
                  <c:v>151.84024910961858</c:v>
                </c:pt>
                <c:pt idx="59">
                  <c:v>161.23418889022207</c:v>
                </c:pt>
                <c:pt idx="60">
                  <c:v>170.88529517515855</c:v>
                </c:pt>
                <c:pt idx="61">
                  <c:v>180.78214505889727</c:v>
                </c:pt>
                <c:pt idx="62">
                  <c:v>190.9126935668009</c:v>
                </c:pt>
                <c:pt idx="63">
                  <c:v>201.26434788442563</c:v>
                </c:pt>
                <c:pt idx="64">
                  <c:v>211.82404189650634</c:v>
                </c:pt>
                <c:pt idx="65">
                  <c:v>222.578310370266</c:v>
                </c:pt>
                <c:pt idx="66">
                  <c:v>233.51336217296591</c:v>
                </c:pt>
                <c:pt idx="67">
                  <c:v>244.61515197176305</c:v>
                </c:pt>
                <c:pt idx="68">
                  <c:v>255.86944992375021</c:v>
                </c:pt>
                <c:pt idx="69">
                  <c:v>267.26190892443782</c:v>
                </c:pt>
                <c:pt idx="70">
                  <c:v>278.77812904292182</c:v>
                </c:pt>
                <c:pt idx="71">
                  <c:v>290.40371883073431</c:v>
                </c:pt>
                <c:pt idx="72">
                  <c:v>302.12435324816812</c:v>
                </c:pt>
                <c:pt idx="73">
                  <c:v>313.92582800612956</c:v>
                </c:pt>
                <c:pt idx="74">
                  <c:v>325.79411017280466</c:v>
                </c:pt>
                <c:pt idx="75">
                  <c:v>337.71538494227849</c:v>
                </c:pt>
                <c:pt idx="76">
                  <c:v>349.67609850645084</c:v>
                </c:pt>
                <c:pt idx="77">
                  <c:v>361.6629970119626</c:v>
                </c:pt>
                <c:pt idx="78">
                  <c:v>373.6631616203149</c:v>
                </c:pt>
                <c:pt idx="79">
                  <c:v>385.66403972188533</c:v>
                </c:pt>
                <c:pt idx="80">
                  <c:v>397.65347238317383</c:v>
                </c:pt>
                <c:pt idx="81">
                  <c:v>409.61971813144754</c:v>
                </c:pt>
                <c:pt idx="82">
                  <c:v>421.55147320212001</c:v>
                </c:pt>
                <c:pt idx="83">
                  <c:v>433.43788839188142</c:v>
                </c:pt>
                <c:pt idx="84">
                  <c:v>445.2685826749879</c:v>
                </c:pt>
                <c:pt idx="85">
                  <c:v>457.03365375144062</c:v>
                </c:pt>
                <c:pt idx="86">
                  <c:v>468.7236857042671</c:v>
                </c:pt>
                <c:pt idx="87">
                  <c:v>480.32975394900689</c:v>
                </c:pt>
                <c:pt idx="88">
                  <c:v>491.84342766204003</c:v>
                </c:pt>
                <c:pt idx="89">
                  <c:v>503.25676987582028</c:v>
                </c:pt>
                <c:pt idx="90">
                  <c:v>514.5623354286314</c:v>
                </c:pt>
                <c:pt idx="91">
                  <c:v>525.75316695439471</c:v>
                </c:pt>
                <c:pt idx="92">
                  <c:v>536.82278909454658</c:v>
                </c:pt>
                <c:pt idx="93">
                  <c:v>547.76520110928436</c:v>
                </c:pt>
                <c:pt idx="94">
                  <c:v>558.57486805973417</c:v>
                </c:pt>
                <c:pt idx="95">
                  <c:v>569.24671072602848</c:v>
                </c:pt>
                <c:pt idx="96">
                  <c:v>579.77609441902916</c:v>
                </c:pt>
                <c:pt idx="97">
                  <c:v>590.15881683568534</c:v>
                </c:pt>
                <c:pt idx="98">
                  <c:v>600.39109509987577</c:v>
                </c:pt>
                <c:pt idx="99">
                  <c:v>610.46955212221019</c:v>
                </c:pt>
                <c:pt idx="100">
                  <c:v>620.39120240373461</c:v>
                </c:pt>
                <c:pt idx="101">
                  <c:v>630.15343739992261</c:v>
                </c:pt>
                <c:pt idx="102">
                  <c:v>639.75401055280918</c:v>
                </c:pt>
                <c:pt idx="103">
                  <c:v>649.19102209071377</c:v>
                </c:pt>
                <c:pt idx="104">
                  <c:v>658.46290368676307</c:v>
                </c:pt>
                <c:pt idx="105">
                  <c:v>667.56840305942467</c:v>
                </c:pt>
                <c:pt idx="106">
                  <c:v>676.50656859052299</c:v>
                </c:pt>
                <c:pt idx="107">
                  <c:v>685.27673402878406</c:v>
                </c:pt>
                <c:pt idx="108">
                  <c:v>693.87850333985693</c:v>
                </c:pt>
                <c:pt idx="109">
                  <c:v>702.31173575701553</c:v>
                </c:pt>
                <c:pt idx="110">
                  <c:v>710.57653108036322</c:v>
                </c:pt>
                <c:pt idx="111">
                  <c:v>718.67321526635317</c:v>
                </c:pt>
                <c:pt idx="112">
                  <c:v>726.60232634380895</c:v>
                </c:pt>
                <c:pt idx="113">
                  <c:v>734.36460068737199</c:v>
                </c:pt>
                <c:pt idx="114">
                  <c:v>741.96095967442113</c:v>
                </c:pt>
                <c:pt idx="115">
                  <c:v>749.39249674698942</c:v>
                </c:pt>
                <c:pt idx="116">
                  <c:v>756.6604648960415</c:v>
                </c:pt>
                <c:pt idx="117">
                  <c:v>763.7662645816564</c:v>
                </c:pt>
                <c:pt idx="118">
                  <c:v>770.71143209917579</c:v>
                </c:pt>
                <c:pt idx="119">
                  <c:v>777.49762839820391</c:v>
                </c:pt>
                <c:pt idx="120">
                  <c:v>784.1266283584838</c:v>
                </c:pt>
                <c:pt idx="121">
                  <c:v>790.60031052409238</c:v>
                </c:pt>
                <c:pt idx="122">
                  <c:v>796.92064729508672</c:v>
                </c:pt>
                <c:pt idx="123">
                  <c:v>803.08969557368175</c:v>
                </c:pt>
                <c:pt idx="124">
                  <c:v>809.10958786022377</c:v>
                </c:pt>
                <c:pt idx="125">
                  <c:v>814.98252379262783</c:v>
                </c:pt>
                <c:pt idx="126">
                  <c:v>820.71076212156606</c:v>
                </c:pt>
                <c:pt idx="127">
                  <c:v>826.2966131124947</c:v>
                </c:pt>
                <c:pt idx="128">
                  <c:v>831.74243136459233</c:v>
                </c:pt>
                <c:pt idx="129">
                  <c:v>837.05060903582375</c:v>
                </c:pt>
                <c:pt idx="130">
                  <c:v>842.22356946264074</c:v>
                </c:pt>
                <c:pt idx="131">
                  <c:v>847.26376116225822</c:v>
                </c:pt>
                <c:pt idx="132">
                  <c:v>852.17365220499369</c:v>
                </c:pt>
                <c:pt idx="133">
                  <c:v>856.95572494382839</c:v>
                </c:pt>
                <c:pt idx="134">
                  <c:v>861.61247108810767</c:v>
                </c:pt>
                <c:pt idx="135">
                  <c:v>866.14638710815575</c:v>
                </c:pt>
                <c:pt idx="136">
                  <c:v>870.55996995751411</c:v>
                </c:pt>
                <c:pt idx="137">
                  <c:v>874.85571309952343</c:v>
                </c:pt>
                <c:pt idx="138">
                  <c:v>879.03610282503394</c:v>
                </c:pt>
                <c:pt idx="139">
                  <c:v>883.1036148481619</c:v>
                </c:pt>
                <c:pt idx="140">
                  <c:v>887.06071116717692</c:v>
                </c:pt>
                <c:pt idx="141">
                  <c:v>890.90983717782797</c:v>
                </c:pt>
                <c:pt idx="142">
                  <c:v>894.65341902666535</c:v>
                </c:pt>
                <c:pt idx="143">
                  <c:v>898.29386119219498</c:v>
                </c:pt>
                <c:pt idx="144">
                  <c:v>901.83354428201699</c:v>
                </c:pt>
                <c:pt idx="145">
                  <c:v>905.27482303441877</c:v>
                </c:pt>
                <c:pt idx="146">
                  <c:v>908.62002451324975</c:v>
                </c:pt>
                <c:pt idx="147">
                  <c:v>911.87144648524998</c:v>
                </c:pt>
                <c:pt idx="148">
                  <c:v>915.03135596938603</c:v>
                </c:pt>
                <c:pt idx="149">
                  <c:v>918.10198794810844</c:v>
                </c:pt>
                <c:pt idx="150">
                  <c:v>921.0855442308349</c:v>
                </c:pt>
                <c:pt idx="151">
                  <c:v>923.98419246033541</c:v>
                </c:pt>
                <c:pt idx="152">
                  <c:v>926.8000652530792</c:v>
                </c:pt>
                <c:pt idx="153">
                  <c:v>929.53525946497632</c:v>
                </c:pt>
                <c:pt idx="154">
                  <c:v>932.19183557432746</c:v>
                </c:pt>
                <c:pt idx="155">
                  <c:v>934.77181717415226</c:v>
                </c:pt>
                <c:pt idx="156">
                  <c:v>937.27719056644219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DE-4802-B4FE-491C9542B46C}"/>
            </c:ext>
          </c:extLst>
        </c:ser>
        <c:ser>
          <c:idx val="8"/>
          <c:order val="3"/>
          <c:tx>
            <c:strRef>
              <c:f>播種日計算用!$V$2</c:f>
              <c:strCache>
                <c:ptCount val="1"/>
                <c:pt idx="0">
                  <c:v>Rye_4</c:v>
                </c:pt>
              </c:strCache>
            </c:strRef>
          </c:tx>
          <c:spPr>
            <a:ln w="19050" cap="rnd">
              <a:solidFill>
                <a:srgbClr val="00CCFF"/>
              </a:solidFill>
              <a:round/>
            </a:ln>
            <a:effectLst/>
          </c:spPr>
          <c:marker>
            <c:symbol val="none"/>
          </c:marker>
          <c:xVal>
            <c:numRef>
              <c:f>播種日計算用!$H$3:$H$260</c:f>
              <c:numCache>
                <c:formatCode>m"月"d"日"</c:formatCode>
                <c:ptCount val="258"/>
                <c:pt idx="0">
                  <c:v>42607</c:v>
                </c:pt>
                <c:pt idx="1">
                  <c:v>42608</c:v>
                </c:pt>
                <c:pt idx="2">
                  <c:v>42609</c:v>
                </c:pt>
                <c:pt idx="3">
                  <c:v>42610</c:v>
                </c:pt>
                <c:pt idx="4">
                  <c:v>42611</c:v>
                </c:pt>
                <c:pt idx="5">
                  <c:v>42612</c:v>
                </c:pt>
                <c:pt idx="6">
                  <c:v>42613</c:v>
                </c:pt>
                <c:pt idx="7">
                  <c:v>42614</c:v>
                </c:pt>
                <c:pt idx="8">
                  <c:v>42615</c:v>
                </c:pt>
                <c:pt idx="9">
                  <c:v>42616</c:v>
                </c:pt>
                <c:pt idx="10">
                  <c:v>42617</c:v>
                </c:pt>
                <c:pt idx="11">
                  <c:v>42618</c:v>
                </c:pt>
                <c:pt idx="12">
                  <c:v>42619</c:v>
                </c:pt>
                <c:pt idx="13">
                  <c:v>42620</c:v>
                </c:pt>
                <c:pt idx="14">
                  <c:v>42621</c:v>
                </c:pt>
                <c:pt idx="15">
                  <c:v>42622</c:v>
                </c:pt>
                <c:pt idx="16">
                  <c:v>42623</c:v>
                </c:pt>
                <c:pt idx="17">
                  <c:v>42624</c:v>
                </c:pt>
                <c:pt idx="18">
                  <c:v>42625</c:v>
                </c:pt>
                <c:pt idx="19">
                  <c:v>42626</c:v>
                </c:pt>
                <c:pt idx="20">
                  <c:v>42627</c:v>
                </c:pt>
                <c:pt idx="21">
                  <c:v>42628</c:v>
                </c:pt>
                <c:pt idx="22">
                  <c:v>42629</c:v>
                </c:pt>
                <c:pt idx="23">
                  <c:v>42630</c:v>
                </c:pt>
                <c:pt idx="24">
                  <c:v>42631</c:v>
                </c:pt>
                <c:pt idx="25">
                  <c:v>42632</c:v>
                </c:pt>
                <c:pt idx="26">
                  <c:v>42633</c:v>
                </c:pt>
                <c:pt idx="27">
                  <c:v>42634</c:v>
                </c:pt>
                <c:pt idx="28">
                  <c:v>42635</c:v>
                </c:pt>
                <c:pt idx="29">
                  <c:v>42636</c:v>
                </c:pt>
                <c:pt idx="30">
                  <c:v>42637</c:v>
                </c:pt>
                <c:pt idx="31">
                  <c:v>42638</c:v>
                </c:pt>
                <c:pt idx="32">
                  <c:v>42639</c:v>
                </c:pt>
                <c:pt idx="33">
                  <c:v>42640</c:v>
                </c:pt>
                <c:pt idx="34">
                  <c:v>42641</c:v>
                </c:pt>
                <c:pt idx="35">
                  <c:v>42642</c:v>
                </c:pt>
                <c:pt idx="36">
                  <c:v>42643</c:v>
                </c:pt>
                <c:pt idx="37">
                  <c:v>42644</c:v>
                </c:pt>
                <c:pt idx="38">
                  <c:v>42645</c:v>
                </c:pt>
                <c:pt idx="39">
                  <c:v>42646</c:v>
                </c:pt>
                <c:pt idx="40">
                  <c:v>42647</c:v>
                </c:pt>
                <c:pt idx="41">
                  <c:v>42648</c:v>
                </c:pt>
                <c:pt idx="42">
                  <c:v>42649</c:v>
                </c:pt>
                <c:pt idx="43">
                  <c:v>42650</c:v>
                </c:pt>
                <c:pt idx="44">
                  <c:v>42651</c:v>
                </c:pt>
                <c:pt idx="45">
                  <c:v>42652</c:v>
                </c:pt>
                <c:pt idx="46">
                  <c:v>42653</c:v>
                </c:pt>
                <c:pt idx="47">
                  <c:v>42654</c:v>
                </c:pt>
                <c:pt idx="48">
                  <c:v>42655</c:v>
                </c:pt>
                <c:pt idx="49">
                  <c:v>42656</c:v>
                </c:pt>
                <c:pt idx="50">
                  <c:v>42657</c:v>
                </c:pt>
                <c:pt idx="51">
                  <c:v>42658</c:v>
                </c:pt>
                <c:pt idx="52">
                  <c:v>42659</c:v>
                </c:pt>
                <c:pt idx="53">
                  <c:v>42660</c:v>
                </c:pt>
                <c:pt idx="54">
                  <c:v>42661</c:v>
                </c:pt>
                <c:pt idx="55">
                  <c:v>42662</c:v>
                </c:pt>
                <c:pt idx="56">
                  <c:v>42663</c:v>
                </c:pt>
                <c:pt idx="57">
                  <c:v>42664</c:v>
                </c:pt>
                <c:pt idx="58">
                  <c:v>42665</c:v>
                </c:pt>
                <c:pt idx="59">
                  <c:v>42666</c:v>
                </c:pt>
                <c:pt idx="60">
                  <c:v>42667</c:v>
                </c:pt>
                <c:pt idx="61">
                  <c:v>42668</c:v>
                </c:pt>
                <c:pt idx="62">
                  <c:v>42669</c:v>
                </c:pt>
                <c:pt idx="63">
                  <c:v>42670</c:v>
                </c:pt>
                <c:pt idx="64">
                  <c:v>42671</c:v>
                </c:pt>
                <c:pt idx="65">
                  <c:v>42672</c:v>
                </c:pt>
                <c:pt idx="66">
                  <c:v>42673</c:v>
                </c:pt>
                <c:pt idx="67">
                  <c:v>42674</c:v>
                </c:pt>
                <c:pt idx="68">
                  <c:v>42675</c:v>
                </c:pt>
                <c:pt idx="69">
                  <c:v>42676</c:v>
                </c:pt>
                <c:pt idx="70">
                  <c:v>42677</c:v>
                </c:pt>
                <c:pt idx="71">
                  <c:v>42678</c:v>
                </c:pt>
                <c:pt idx="72">
                  <c:v>42679</c:v>
                </c:pt>
                <c:pt idx="73">
                  <c:v>42680</c:v>
                </c:pt>
                <c:pt idx="74">
                  <c:v>42681</c:v>
                </c:pt>
                <c:pt idx="75">
                  <c:v>42682</c:v>
                </c:pt>
                <c:pt idx="76">
                  <c:v>42683</c:v>
                </c:pt>
                <c:pt idx="77">
                  <c:v>42684</c:v>
                </c:pt>
                <c:pt idx="78">
                  <c:v>42685</c:v>
                </c:pt>
                <c:pt idx="79">
                  <c:v>42686</c:v>
                </c:pt>
                <c:pt idx="80">
                  <c:v>42687</c:v>
                </c:pt>
                <c:pt idx="81">
                  <c:v>42688</c:v>
                </c:pt>
                <c:pt idx="82">
                  <c:v>42689</c:v>
                </c:pt>
                <c:pt idx="83">
                  <c:v>42690</c:v>
                </c:pt>
                <c:pt idx="84">
                  <c:v>42691</c:v>
                </c:pt>
                <c:pt idx="85">
                  <c:v>42692</c:v>
                </c:pt>
                <c:pt idx="86">
                  <c:v>42693</c:v>
                </c:pt>
                <c:pt idx="87">
                  <c:v>42694</c:v>
                </c:pt>
                <c:pt idx="88">
                  <c:v>42695</c:v>
                </c:pt>
                <c:pt idx="89">
                  <c:v>42696</c:v>
                </c:pt>
                <c:pt idx="90">
                  <c:v>42697</c:v>
                </c:pt>
                <c:pt idx="91">
                  <c:v>42698</c:v>
                </c:pt>
                <c:pt idx="92">
                  <c:v>42699</c:v>
                </c:pt>
                <c:pt idx="93">
                  <c:v>42700</c:v>
                </c:pt>
                <c:pt idx="94">
                  <c:v>42701</c:v>
                </c:pt>
                <c:pt idx="95">
                  <c:v>42702</c:v>
                </c:pt>
                <c:pt idx="96">
                  <c:v>42703</c:v>
                </c:pt>
                <c:pt idx="97">
                  <c:v>42704</c:v>
                </c:pt>
                <c:pt idx="98">
                  <c:v>42705</c:v>
                </c:pt>
                <c:pt idx="99">
                  <c:v>42706</c:v>
                </c:pt>
                <c:pt idx="100">
                  <c:v>42707</c:v>
                </c:pt>
                <c:pt idx="101">
                  <c:v>42708</c:v>
                </c:pt>
                <c:pt idx="102">
                  <c:v>42709</c:v>
                </c:pt>
                <c:pt idx="103">
                  <c:v>42710</c:v>
                </c:pt>
                <c:pt idx="104">
                  <c:v>42711</c:v>
                </c:pt>
                <c:pt idx="105">
                  <c:v>42712</c:v>
                </c:pt>
                <c:pt idx="106">
                  <c:v>42713</c:v>
                </c:pt>
                <c:pt idx="107">
                  <c:v>42714</c:v>
                </c:pt>
                <c:pt idx="108">
                  <c:v>42715</c:v>
                </c:pt>
                <c:pt idx="109">
                  <c:v>42716</c:v>
                </c:pt>
                <c:pt idx="110">
                  <c:v>42717</c:v>
                </c:pt>
                <c:pt idx="111">
                  <c:v>42718</c:v>
                </c:pt>
                <c:pt idx="112">
                  <c:v>42719</c:v>
                </c:pt>
                <c:pt idx="113">
                  <c:v>42720</c:v>
                </c:pt>
                <c:pt idx="114">
                  <c:v>42721</c:v>
                </c:pt>
                <c:pt idx="115">
                  <c:v>42722</c:v>
                </c:pt>
                <c:pt idx="116">
                  <c:v>42723</c:v>
                </c:pt>
                <c:pt idx="117">
                  <c:v>42724</c:v>
                </c:pt>
                <c:pt idx="118">
                  <c:v>42725</c:v>
                </c:pt>
                <c:pt idx="119">
                  <c:v>42726</c:v>
                </c:pt>
                <c:pt idx="120">
                  <c:v>42727</c:v>
                </c:pt>
                <c:pt idx="121">
                  <c:v>42728</c:v>
                </c:pt>
                <c:pt idx="122">
                  <c:v>42729</c:v>
                </c:pt>
                <c:pt idx="123">
                  <c:v>42730</c:v>
                </c:pt>
                <c:pt idx="124">
                  <c:v>42731</c:v>
                </c:pt>
                <c:pt idx="125">
                  <c:v>42732</c:v>
                </c:pt>
                <c:pt idx="126">
                  <c:v>42733</c:v>
                </c:pt>
                <c:pt idx="127">
                  <c:v>42734</c:v>
                </c:pt>
                <c:pt idx="128">
                  <c:v>42735</c:v>
                </c:pt>
                <c:pt idx="129">
                  <c:v>42736</c:v>
                </c:pt>
                <c:pt idx="130">
                  <c:v>42737</c:v>
                </c:pt>
                <c:pt idx="131">
                  <c:v>42738</c:v>
                </c:pt>
                <c:pt idx="132">
                  <c:v>42739</c:v>
                </c:pt>
                <c:pt idx="133">
                  <c:v>42740</c:v>
                </c:pt>
                <c:pt idx="134">
                  <c:v>42741</c:v>
                </c:pt>
                <c:pt idx="135">
                  <c:v>42742</c:v>
                </c:pt>
                <c:pt idx="136">
                  <c:v>42743</c:v>
                </c:pt>
                <c:pt idx="137">
                  <c:v>42744</c:v>
                </c:pt>
                <c:pt idx="138">
                  <c:v>42745</c:v>
                </c:pt>
                <c:pt idx="139">
                  <c:v>42746</c:v>
                </c:pt>
                <c:pt idx="140">
                  <c:v>42747</c:v>
                </c:pt>
                <c:pt idx="141">
                  <c:v>42748</c:v>
                </c:pt>
                <c:pt idx="142">
                  <c:v>42749</c:v>
                </c:pt>
                <c:pt idx="143">
                  <c:v>42750</c:v>
                </c:pt>
                <c:pt idx="144">
                  <c:v>42751</c:v>
                </c:pt>
                <c:pt idx="145">
                  <c:v>42752</c:v>
                </c:pt>
                <c:pt idx="146">
                  <c:v>42753</c:v>
                </c:pt>
                <c:pt idx="147">
                  <c:v>42754</c:v>
                </c:pt>
                <c:pt idx="148">
                  <c:v>42755</c:v>
                </c:pt>
                <c:pt idx="149">
                  <c:v>42756</c:v>
                </c:pt>
                <c:pt idx="150">
                  <c:v>42757</c:v>
                </c:pt>
                <c:pt idx="151">
                  <c:v>42758</c:v>
                </c:pt>
                <c:pt idx="152">
                  <c:v>42759</c:v>
                </c:pt>
                <c:pt idx="153">
                  <c:v>42760</c:v>
                </c:pt>
                <c:pt idx="154">
                  <c:v>42761</c:v>
                </c:pt>
                <c:pt idx="155">
                  <c:v>42762</c:v>
                </c:pt>
                <c:pt idx="156">
                  <c:v>42763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</c:numCache>
            </c:numRef>
          </c:xVal>
          <c:yVal>
            <c:numRef>
              <c:f>播種日計算用!$V$3:$V$260</c:f>
              <c:numCache>
                <c:formatCode>0.0</c:formatCode>
                <c:ptCount val="25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0.14679966356450894</c:v>
                </c:pt>
                <c:pt idx="16">
                  <c:v>0.19424549666331331</c:v>
                </c:pt>
                <c:pt idx="17">
                  <c:v>0.25476444822328037</c:v>
                </c:pt>
                <c:pt idx="18">
                  <c:v>0.33129109766990561</c:v>
                </c:pt>
                <c:pt idx="19">
                  <c:v>0.42724902329427178</c:v>
                </c:pt>
                <c:pt idx="20">
                  <c:v>0.54659587704775303</c:v>
                </c:pt>
                <c:pt idx="21">
                  <c:v>0.69386597294855878</c:v>
                </c:pt>
                <c:pt idx="22">
                  <c:v>0.87420911285793779</c:v>
                </c:pt>
                <c:pt idx="23">
                  <c:v>1.0934243497988914</c:v>
                </c:pt>
                <c:pt idx="24">
                  <c:v>1.3579874065276163</c:v>
                </c:pt>
                <c:pt idx="25">
                  <c:v>1.67507052716269</c:v>
                </c:pt>
                <c:pt idx="26">
                  <c:v>2.0525536419393955</c:v>
                </c:pt>
                <c:pt idx="27">
                  <c:v>2.4990258673808352</c:v>
                </c:pt>
                <c:pt idx="28">
                  <c:v>3.0237765424491592</c:v>
                </c:pt>
                <c:pt idx="29">
                  <c:v>3.6367752101342479</c:v>
                </c:pt>
                <c:pt idx="30">
                  <c:v>4.3486401867883595</c:v>
                </c:pt>
                <c:pt idx="31">
                  <c:v>5.1705956107453677</c:v>
                </c:pt>
                <c:pt idx="32">
                  <c:v>6.1144171192392394</c:v>
                </c:pt>
                <c:pt idx="33">
                  <c:v>7.1923665600421396</c:v>
                </c:pt>
                <c:pt idx="34">
                  <c:v>8.4171163934379543</c:v>
                </c:pt>
                <c:pt idx="35">
                  <c:v>9.8016646735031472</c:v>
                </c:pt>
                <c:pt idx="36">
                  <c:v>11.359241708351183</c:v>
                </c:pt>
                <c:pt idx="37">
                  <c:v>13.103209681210755</c:v>
                </c:pt>
                <c:pt idx="38">
                  <c:v>15.046956663355296</c:v>
                </c:pt>
                <c:pt idx="39">
                  <c:v>17.20378656269575</c:v>
                </c:pt>
                <c:pt idx="40">
                  <c:v>19.586806626355141</c:v>
                </c:pt>
                <c:pt idx="41">
                  <c:v>22.208814151157227</c:v>
                </c:pt>
                <c:pt idx="42">
                  <c:v>25.082184053342832</c:v>
                </c:pt>
                <c:pt idx="43">
                  <c:v>28.21875890976899</c:v>
                </c:pt>
                <c:pt idx="44">
                  <c:v>31.629743010143045</c:v>
                </c:pt>
                <c:pt idx="45">
                  <c:v>35.325601857094938</c:v>
                </c:pt>
                <c:pt idx="46">
                  <c:v>39.315968422326563</c:v>
                </c:pt>
                <c:pt idx="47">
                  <c:v>43.609557317349967</c:v>
                </c:pt>
                <c:pt idx="48">
                  <c:v>48.214087871338592</c:v>
                </c:pt>
                <c:pt idx="49">
                  <c:v>53.136216931317023</c:v>
                </c:pt>
                <c:pt idx="50">
                  <c:v>58.381482016170814</c:v>
                </c:pt>
                <c:pt idx="51">
                  <c:v>63.954255270379775</c:v>
                </c:pt>
                <c:pt idx="52">
                  <c:v>69.857708480235743</c:v>
                </c:pt>
                <c:pt idx="53">
                  <c:v>76.093789238413919</c:v>
                </c:pt>
                <c:pt idx="54">
                  <c:v>82.663208175442847</c:v>
                </c:pt>
                <c:pt idx="55">
                  <c:v>89.565437021618791</c:v>
                </c:pt>
                <c:pt idx="56">
                  <c:v>96.798717122442</c:v>
                </c:pt>
                <c:pt idx="57">
                  <c:v>104.36007790634282</c:v>
                </c:pt>
                <c:pt idx="58">
                  <c:v>112.24536469641279</c:v>
                </c:pt>
                <c:pt idx="59">
                  <c:v>120.4492751686404</c:v>
                </c:pt>
                <c:pt idx="60">
                  <c:v>128.96540368789428</c:v>
                </c:pt>
                <c:pt idx="61">
                  <c:v>137.78629269929922</c:v>
                </c:pt>
                <c:pt idx="62">
                  <c:v>146.90349031607121</c:v>
                </c:pt>
                <c:pt idx="63">
                  <c:v>156.30761322436564</c:v>
                </c:pt>
                <c:pt idx="64">
                  <c:v>165.9884140200719</c:v>
                </c:pt>
                <c:pt idx="65">
                  <c:v>175.9348521003987</c:v>
                </c:pt>
                <c:pt idx="66">
                  <c:v>186.13516725305493</c:v>
                </c:pt>
                <c:pt idx="67">
                  <c:v>196.57695511629129</c:v>
                </c:pt>
                <c:pt idx="68">
                  <c:v>207.24724372243705</c:v>
                </c:pt>
                <c:pt idx="69">
                  <c:v>218.13257038428759</c:v>
                </c:pt>
                <c:pt idx="70">
                  <c:v>229.21905823622907</c:v>
                </c:pt>
                <c:pt idx="71">
                  <c:v>240.49249179888841</c:v>
                </c:pt>
                <c:pt idx="72">
                  <c:v>251.93839099599751</c:v>
                </c:pt>
                <c:pt idx="73">
                  <c:v>263.54208311381763</c:v>
                </c:pt>
                <c:pt idx="74">
                  <c:v>275.28877225574928</c:v>
                </c:pt>
                <c:pt idx="75">
                  <c:v>287.16360590665755</c:v>
                </c:pt>
                <c:pt idx="76">
                  <c:v>299.15173828209487</c:v>
                </c:pt>
                <c:pt idx="77">
                  <c:v>311.23839019626661</c:v>
                </c:pt>
                <c:pt idx="78">
                  <c:v>323.40890523864761</c:v>
                </c:pt>
                <c:pt idx="79">
                  <c:v>335.64880210211112</c:v>
                </c:pt>
                <c:pt idx="80">
                  <c:v>347.943822954913</c:v>
                </c:pt>
                <c:pt idx="81">
                  <c:v>360.27997779459315</c:v>
                </c:pt>
                <c:pt idx="82">
                  <c:v>372.64358476363469</c:v>
                </c:pt>
                <c:pt idx="83">
                  <c:v>385.02130644446373</c:v>
                </c:pt>
                <c:pt idx="84">
                  <c:v>397.40018218505617</c:v>
                </c:pt>
                <c:pt idx="85">
                  <c:v>409.76765653607765</c:v>
                </c:pt>
                <c:pt idx="86">
                  <c:v>422.11160390622445</c:v>
                </c:pt>
                <c:pt idx="87">
                  <c:v>434.42034956439085</c:v>
                </c:pt>
                <c:pt idx="88">
                  <c:v>446.68268713563788</c:v>
                </c:pt>
                <c:pt idx="89">
                  <c:v>458.88789275289395</c:v>
                </c:pt>
                <c:pt idx="90">
                  <c:v>471.02573603809344</c:v>
                </c:pt>
                <c:pt idx="91">
                  <c:v>483.0864880953016</c:v>
                </c:pt>
                <c:pt idx="92">
                  <c:v>495.06092670453592</c:v>
                </c:pt>
                <c:pt idx="93">
                  <c:v>506.94033890871049</c:v>
                </c:pt>
                <c:pt idx="94">
                  <c:v>518.71652118767395</c:v>
                </c:pt>
                <c:pt idx="95">
                  <c:v>530.38177741290576</c:v>
                </c:pt>
                <c:pt idx="96">
                  <c:v>541.92891477433727</c:v>
                </c:pt>
                <c:pt idx="97">
                  <c:v>553.35123786718577</c:v>
                </c:pt>
                <c:pt idx="98">
                  <c:v>564.64254112185779</c:v>
                </c:pt>
                <c:pt idx="99">
                  <c:v>575.79709975408855</c:v>
                </c:pt>
                <c:pt idx="100">
                  <c:v>586.80965940572696</c:v>
                </c:pt>
                <c:pt idx="101">
                  <c:v>597.67542463913242</c:v>
                </c:pt>
                <c:pt idx="102">
                  <c:v>608.39004644015029</c:v>
                </c:pt>
                <c:pt idx="103">
                  <c:v>618.94960887627576</c:v>
                </c:pt>
                <c:pt idx="104">
                  <c:v>629.35061504795669</c:v>
                </c:pt>
                <c:pt idx="105">
                  <c:v>639.58997246221156</c:v>
                </c:pt>
                <c:pt idx="106">
                  <c:v>649.66497794889392</c:v>
                </c:pt>
                <c:pt idx="107">
                  <c:v>659.5733022311432</c:v>
                </c:pt>
                <c:pt idx="108">
                  <c:v>669.31297425288244</c:v>
                </c:pt>
                <c:pt idx="109">
                  <c:v>678.88236535771762</c:v>
                </c:pt>
                <c:pt idx="110">
                  <c:v>688.28017340533825</c:v>
                </c:pt>
                <c:pt idx="111">
                  <c:v>697.50540690352045</c:v>
                </c:pt>
                <c:pt idx="112">
                  <c:v>706.55736922617098</c:v>
                </c:pt>
                <c:pt idx="113">
                  <c:v>715.43564298050967</c:v>
                </c:pt>
                <c:pt idx="114">
                  <c:v>724.14007457952471</c:v>
                </c:pt>
                <c:pt idx="115">
                  <c:v>732.67075906923731</c:v>
                </c:pt>
                <c:pt idx="116">
                  <c:v>741.028025254103</c:v>
                </c:pt>
                <c:pt idx="117">
                  <c:v>749.21242115805671</c:v>
                </c:pt>
                <c:pt idx="118">
                  <c:v>757.22469985327393</c:v>
                </c:pt>
                <c:pt idx="119">
                  <c:v>765.06580568367201</c:v>
                </c:pt>
                <c:pt idx="120">
                  <c:v>772.73686090550098</c:v>
                </c:pt>
                <c:pt idx="121">
                  <c:v>780.23915276307036</c:v>
                </c:pt>
                <c:pt idx="122">
                  <c:v>787.57412101370562</c:v>
                </c:pt>
                <c:pt idx="123">
                  <c:v>794.74334591242143</c:v>
                </c:pt>
                <c:pt idx="124">
                  <c:v>801.74853666352294</c:v>
                </c:pt>
                <c:pt idx="125">
                  <c:v>808.59152034337251</c:v>
                </c:pt>
                <c:pt idx="126">
                  <c:v>815.27423129589522</c:v>
                </c:pt>
                <c:pt idx="127">
                  <c:v>821.7987010000021</c:v>
                </c:pt>
                <c:pt idx="128">
                  <c:v>828.16704840598402</c:v>
                </c:pt>
                <c:pt idx="129">
                  <c:v>834.38147073604978</c:v>
                </c:pt>
                <c:pt idx="130">
                  <c:v>840.4442347425271</c:v>
                </c:pt>
                <c:pt idx="131">
                  <c:v>846.35766841581562</c:v>
                </c:pt>
                <c:pt idx="132">
                  <c:v>852.12415313293377</c:v>
                </c:pt>
                <c:pt idx="133">
                  <c:v>857.74611623645399</c:v>
                </c:pt>
                <c:pt idx="134">
                  <c:v>863.22602403272685</c:v>
                </c:pt>
                <c:pt idx="135">
                  <c:v>868.5663751975643</c:v>
                </c:pt>
                <c:pt idx="136">
                  <c:v>873.76969457695782</c:v>
                </c:pt>
                <c:pt idx="137">
                  <c:v>878.83852736994186</c:v>
                </c:pt>
                <c:pt idx="138">
                  <c:v>883.77543368036106</c:v>
                </c:pt>
                <c:pt idx="139">
                  <c:v>888.58298342405828</c:v>
                </c:pt>
                <c:pt idx="140">
                  <c:v>893.26375157784332</c:v>
                </c:pt>
                <c:pt idx="141">
                  <c:v>897.82031375653355</c:v>
                </c:pt>
                <c:pt idx="142">
                  <c:v>902.25524210436993</c:v>
                </c:pt>
                <c:pt idx="143">
                  <c:v>906.57110148716936</c:v>
                </c:pt>
                <c:pt idx="144">
                  <c:v>910.77044597171823</c:v>
                </c:pt>
                <c:pt idx="145">
                  <c:v>914.85581557907733</c:v>
                </c:pt>
                <c:pt idx="146">
                  <c:v>918.82973329869685</c:v>
                </c:pt>
                <c:pt idx="147">
                  <c:v>922.69470235050062</c:v>
                </c:pt>
                <c:pt idx="148">
                  <c:v>926.45320368238094</c:v>
                </c:pt>
                <c:pt idx="149">
                  <c:v>930.10769369087279</c:v>
                </c:pt>
                <c:pt idx="150">
                  <c:v>933.66060215310404</c:v>
                </c:pt>
                <c:pt idx="151">
                  <c:v>937.11433035848461</c:v>
                </c:pt>
                <c:pt idx="152">
                  <c:v>940.47124942895243</c:v>
                </c:pt>
                <c:pt idx="153">
                  <c:v>943.73369881699034</c:v>
                </c:pt>
                <c:pt idx="154">
                  <c:v>946.90398497099636</c:v>
                </c:pt>
                <c:pt idx="155">
                  <c:v>949.98438015799502</c:v>
                </c:pt>
                <c:pt idx="156">
                  <c:v>952.97712143405624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DDE-4802-B4FE-491C9542B46C}"/>
            </c:ext>
          </c:extLst>
        </c:ser>
        <c:ser>
          <c:idx val="9"/>
          <c:order val="4"/>
          <c:tx>
            <c:strRef>
              <c:f>播種日計算用!$W$2</c:f>
              <c:strCache>
                <c:ptCount val="1"/>
                <c:pt idx="0">
                  <c:v>Rye_5</c:v>
                </c:pt>
              </c:strCache>
            </c:strRef>
          </c:tx>
          <c:spPr>
            <a:ln w="19050" cap="rnd">
              <a:solidFill>
                <a:srgbClr val="6600FF"/>
              </a:solidFill>
              <a:round/>
            </a:ln>
            <a:effectLst/>
          </c:spPr>
          <c:marker>
            <c:symbol val="none"/>
          </c:marker>
          <c:xVal>
            <c:numRef>
              <c:f>播種日計算用!$H$3:$H$260</c:f>
              <c:numCache>
                <c:formatCode>m"月"d"日"</c:formatCode>
                <c:ptCount val="258"/>
                <c:pt idx="0">
                  <c:v>42607</c:v>
                </c:pt>
                <c:pt idx="1">
                  <c:v>42608</c:v>
                </c:pt>
                <c:pt idx="2">
                  <c:v>42609</c:v>
                </c:pt>
                <c:pt idx="3">
                  <c:v>42610</c:v>
                </c:pt>
                <c:pt idx="4">
                  <c:v>42611</c:v>
                </c:pt>
                <c:pt idx="5">
                  <c:v>42612</c:v>
                </c:pt>
                <c:pt idx="6">
                  <c:v>42613</c:v>
                </c:pt>
                <c:pt idx="7">
                  <c:v>42614</c:v>
                </c:pt>
                <c:pt idx="8">
                  <c:v>42615</c:v>
                </c:pt>
                <c:pt idx="9">
                  <c:v>42616</c:v>
                </c:pt>
                <c:pt idx="10">
                  <c:v>42617</c:v>
                </c:pt>
                <c:pt idx="11">
                  <c:v>42618</c:v>
                </c:pt>
                <c:pt idx="12">
                  <c:v>42619</c:v>
                </c:pt>
                <c:pt idx="13">
                  <c:v>42620</c:v>
                </c:pt>
                <c:pt idx="14">
                  <c:v>42621</c:v>
                </c:pt>
                <c:pt idx="15">
                  <c:v>42622</c:v>
                </c:pt>
                <c:pt idx="16">
                  <c:v>42623</c:v>
                </c:pt>
                <c:pt idx="17">
                  <c:v>42624</c:v>
                </c:pt>
                <c:pt idx="18">
                  <c:v>42625</c:v>
                </c:pt>
                <c:pt idx="19">
                  <c:v>42626</c:v>
                </c:pt>
                <c:pt idx="20">
                  <c:v>42627</c:v>
                </c:pt>
                <c:pt idx="21">
                  <c:v>42628</c:v>
                </c:pt>
                <c:pt idx="22">
                  <c:v>42629</c:v>
                </c:pt>
                <c:pt idx="23">
                  <c:v>42630</c:v>
                </c:pt>
                <c:pt idx="24">
                  <c:v>42631</c:v>
                </c:pt>
                <c:pt idx="25">
                  <c:v>42632</c:v>
                </c:pt>
                <c:pt idx="26">
                  <c:v>42633</c:v>
                </c:pt>
                <c:pt idx="27">
                  <c:v>42634</c:v>
                </c:pt>
                <c:pt idx="28">
                  <c:v>42635</c:v>
                </c:pt>
                <c:pt idx="29">
                  <c:v>42636</c:v>
                </c:pt>
                <c:pt idx="30">
                  <c:v>42637</c:v>
                </c:pt>
                <c:pt idx="31">
                  <c:v>42638</c:v>
                </c:pt>
                <c:pt idx="32">
                  <c:v>42639</c:v>
                </c:pt>
                <c:pt idx="33">
                  <c:v>42640</c:v>
                </c:pt>
                <c:pt idx="34">
                  <c:v>42641</c:v>
                </c:pt>
                <c:pt idx="35">
                  <c:v>42642</c:v>
                </c:pt>
                <c:pt idx="36">
                  <c:v>42643</c:v>
                </c:pt>
                <c:pt idx="37">
                  <c:v>42644</c:v>
                </c:pt>
                <c:pt idx="38">
                  <c:v>42645</c:v>
                </c:pt>
                <c:pt idx="39">
                  <c:v>42646</c:v>
                </c:pt>
                <c:pt idx="40">
                  <c:v>42647</c:v>
                </c:pt>
                <c:pt idx="41">
                  <c:v>42648</c:v>
                </c:pt>
                <c:pt idx="42">
                  <c:v>42649</c:v>
                </c:pt>
                <c:pt idx="43">
                  <c:v>42650</c:v>
                </c:pt>
                <c:pt idx="44">
                  <c:v>42651</c:v>
                </c:pt>
                <c:pt idx="45">
                  <c:v>42652</c:v>
                </c:pt>
                <c:pt idx="46">
                  <c:v>42653</c:v>
                </c:pt>
                <c:pt idx="47">
                  <c:v>42654</c:v>
                </c:pt>
                <c:pt idx="48">
                  <c:v>42655</c:v>
                </c:pt>
                <c:pt idx="49">
                  <c:v>42656</c:v>
                </c:pt>
                <c:pt idx="50">
                  <c:v>42657</c:v>
                </c:pt>
                <c:pt idx="51">
                  <c:v>42658</c:v>
                </c:pt>
                <c:pt idx="52">
                  <c:v>42659</c:v>
                </c:pt>
                <c:pt idx="53">
                  <c:v>42660</c:v>
                </c:pt>
                <c:pt idx="54">
                  <c:v>42661</c:v>
                </c:pt>
                <c:pt idx="55">
                  <c:v>42662</c:v>
                </c:pt>
                <c:pt idx="56">
                  <c:v>42663</c:v>
                </c:pt>
                <c:pt idx="57">
                  <c:v>42664</c:v>
                </c:pt>
                <c:pt idx="58">
                  <c:v>42665</c:v>
                </c:pt>
                <c:pt idx="59">
                  <c:v>42666</c:v>
                </c:pt>
                <c:pt idx="60">
                  <c:v>42667</c:v>
                </c:pt>
                <c:pt idx="61">
                  <c:v>42668</c:v>
                </c:pt>
                <c:pt idx="62">
                  <c:v>42669</c:v>
                </c:pt>
                <c:pt idx="63">
                  <c:v>42670</c:v>
                </c:pt>
                <c:pt idx="64">
                  <c:v>42671</c:v>
                </c:pt>
                <c:pt idx="65">
                  <c:v>42672</c:v>
                </c:pt>
                <c:pt idx="66">
                  <c:v>42673</c:v>
                </c:pt>
                <c:pt idx="67">
                  <c:v>42674</c:v>
                </c:pt>
                <c:pt idx="68">
                  <c:v>42675</c:v>
                </c:pt>
                <c:pt idx="69">
                  <c:v>42676</c:v>
                </c:pt>
                <c:pt idx="70">
                  <c:v>42677</c:v>
                </c:pt>
                <c:pt idx="71">
                  <c:v>42678</c:v>
                </c:pt>
                <c:pt idx="72">
                  <c:v>42679</c:v>
                </c:pt>
                <c:pt idx="73">
                  <c:v>42680</c:v>
                </c:pt>
                <c:pt idx="74">
                  <c:v>42681</c:v>
                </c:pt>
                <c:pt idx="75">
                  <c:v>42682</c:v>
                </c:pt>
                <c:pt idx="76">
                  <c:v>42683</c:v>
                </c:pt>
                <c:pt idx="77">
                  <c:v>42684</c:v>
                </c:pt>
                <c:pt idx="78">
                  <c:v>42685</c:v>
                </c:pt>
                <c:pt idx="79">
                  <c:v>42686</c:v>
                </c:pt>
                <c:pt idx="80">
                  <c:v>42687</c:v>
                </c:pt>
                <c:pt idx="81">
                  <c:v>42688</c:v>
                </c:pt>
                <c:pt idx="82">
                  <c:v>42689</c:v>
                </c:pt>
                <c:pt idx="83">
                  <c:v>42690</c:v>
                </c:pt>
                <c:pt idx="84">
                  <c:v>42691</c:v>
                </c:pt>
                <c:pt idx="85">
                  <c:v>42692</c:v>
                </c:pt>
                <c:pt idx="86">
                  <c:v>42693</c:v>
                </c:pt>
                <c:pt idx="87">
                  <c:v>42694</c:v>
                </c:pt>
                <c:pt idx="88">
                  <c:v>42695</c:v>
                </c:pt>
                <c:pt idx="89">
                  <c:v>42696</c:v>
                </c:pt>
                <c:pt idx="90">
                  <c:v>42697</c:v>
                </c:pt>
                <c:pt idx="91">
                  <c:v>42698</c:v>
                </c:pt>
                <c:pt idx="92">
                  <c:v>42699</c:v>
                </c:pt>
                <c:pt idx="93">
                  <c:v>42700</c:v>
                </c:pt>
                <c:pt idx="94">
                  <c:v>42701</c:v>
                </c:pt>
                <c:pt idx="95">
                  <c:v>42702</c:v>
                </c:pt>
                <c:pt idx="96">
                  <c:v>42703</c:v>
                </c:pt>
                <c:pt idx="97">
                  <c:v>42704</c:v>
                </c:pt>
                <c:pt idx="98">
                  <c:v>42705</c:v>
                </c:pt>
                <c:pt idx="99">
                  <c:v>42706</c:v>
                </c:pt>
                <c:pt idx="100">
                  <c:v>42707</c:v>
                </c:pt>
                <c:pt idx="101">
                  <c:v>42708</c:v>
                </c:pt>
                <c:pt idx="102">
                  <c:v>42709</c:v>
                </c:pt>
                <c:pt idx="103">
                  <c:v>42710</c:v>
                </c:pt>
                <c:pt idx="104">
                  <c:v>42711</c:v>
                </c:pt>
                <c:pt idx="105">
                  <c:v>42712</c:v>
                </c:pt>
                <c:pt idx="106">
                  <c:v>42713</c:v>
                </c:pt>
                <c:pt idx="107">
                  <c:v>42714</c:v>
                </c:pt>
                <c:pt idx="108">
                  <c:v>42715</c:v>
                </c:pt>
                <c:pt idx="109">
                  <c:v>42716</c:v>
                </c:pt>
                <c:pt idx="110">
                  <c:v>42717</c:v>
                </c:pt>
                <c:pt idx="111">
                  <c:v>42718</c:v>
                </c:pt>
                <c:pt idx="112">
                  <c:v>42719</c:v>
                </c:pt>
                <c:pt idx="113">
                  <c:v>42720</c:v>
                </c:pt>
                <c:pt idx="114">
                  <c:v>42721</c:v>
                </c:pt>
                <c:pt idx="115">
                  <c:v>42722</c:v>
                </c:pt>
                <c:pt idx="116">
                  <c:v>42723</c:v>
                </c:pt>
                <c:pt idx="117">
                  <c:v>42724</c:v>
                </c:pt>
                <c:pt idx="118">
                  <c:v>42725</c:v>
                </c:pt>
                <c:pt idx="119">
                  <c:v>42726</c:v>
                </c:pt>
                <c:pt idx="120">
                  <c:v>42727</c:v>
                </c:pt>
                <c:pt idx="121">
                  <c:v>42728</c:v>
                </c:pt>
                <c:pt idx="122">
                  <c:v>42729</c:v>
                </c:pt>
                <c:pt idx="123">
                  <c:v>42730</c:v>
                </c:pt>
                <c:pt idx="124">
                  <c:v>42731</c:v>
                </c:pt>
                <c:pt idx="125">
                  <c:v>42732</c:v>
                </c:pt>
                <c:pt idx="126">
                  <c:v>42733</c:v>
                </c:pt>
                <c:pt idx="127">
                  <c:v>42734</c:v>
                </c:pt>
                <c:pt idx="128">
                  <c:v>42735</c:v>
                </c:pt>
                <c:pt idx="129">
                  <c:v>42736</c:v>
                </c:pt>
                <c:pt idx="130">
                  <c:v>42737</c:v>
                </c:pt>
                <c:pt idx="131">
                  <c:v>42738</c:v>
                </c:pt>
                <c:pt idx="132">
                  <c:v>42739</c:v>
                </c:pt>
                <c:pt idx="133">
                  <c:v>42740</c:v>
                </c:pt>
                <c:pt idx="134">
                  <c:v>42741</c:v>
                </c:pt>
                <c:pt idx="135">
                  <c:v>42742</c:v>
                </c:pt>
                <c:pt idx="136">
                  <c:v>42743</c:v>
                </c:pt>
                <c:pt idx="137">
                  <c:v>42744</c:v>
                </c:pt>
                <c:pt idx="138">
                  <c:v>42745</c:v>
                </c:pt>
                <c:pt idx="139">
                  <c:v>42746</c:v>
                </c:pt>
                <c:pt idx="140">
                  <c:v>42747</c:v>
                </c:pt>
                <c:pt idx="141">
                  <c:v>42748</c:v>
                </c:pt>
                <c:pt idx="142">
                  <c:v>42749</c:v>
                </c:pt>
                <c:pt idx="143">
                  <c:v>42750</c:v>
                </c:pt>
                <c:pt idx="144">
                  <c:v>42751</c:v>
                </c:pt>
                <c:pt idx="145">
                  <c:v>42752</c:v>
                </c:pt>
                <c:pt idx="146">
                  <c:v>42753</c:v>
                </c:pt>
                <c:pt idx="147">
                  <c:v>42754</c:v>
                </c:pt>
                <c:pt idx="148">
                  <c:v>42755</c:v>
                </c:pt>
                <c:pt idx="149">
                  <c:v>42756</c:v>
                </c:pt>
                <c:pt idx="150">
                  <c:v>42757</c:v>
                </c:pt>
                <c:pt idx="151">
                  <c:v>42758</c:v>
                </c:pt>
                <c:pt idx="152">
                  <c:v>42759</c:v>
                </c:pt>
                <c:pt idx="153">
                  <c:v>42760</c:v>
                </c:pt>
                <c:pt idx="154">
                  <c:v>42761</c:v>
                </c:pt>
                <c:pt idx="155">
                  <c:v>42762</c:v>
                </c:pt>
                <c:pt idx="156">
                  <c:v>42763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</c:numCache>
            </c:numRef>
          </c:xVal>
          <c:yVal>
            <c:numRef>
              <c:f>播種日計算用!$W$3:$W$260</c:f>
              <c:numCache>
                <c:formatCode>0.0</c:formatCode>
                <c:ptCount val="25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0.14573549270748332</c:v>
                </c:pt>
                <c:pt idx="21">
                  <c:v>0.19289418179330151</c:v>
                </c:pt>
                <c:pt idx="22">
                  <c:v>0.2530642821679045</c:v>
                </c:pt>
                <c:pt idx="23">
                  <c:v>0.32917113646355634</c:v>
                </c:pt>
                <c:pt idx="24">
                  <c:v>0.42462858451745067</c:v>
                </c:pt>
                <c:pt idx="25">
                  <c:v>0.54338419159928375</c:v>
                </c:pt>
                <c:pt idx="26">
                  <c:v>0.68996202620181579</c:v>
                </c:pt>
                <c:pt idx="27">
                  <c:v>0.86950170996486265</c:v>
                </c:pt>
                <c:pt idx="28">
                  <c:v>1.0877924373636061</c:v>
                </c:pt>
                <c:pt idx="29">
                  <c:v>1.3513006789823274</c:v>
                </c:pt>
                <c:pt idx="30">
                  <c:v>1.6671903410114985</c:v>
                </c:pt>
                <c:pt idx="31">
                  <c:v>2.0433342547194031</c:v>
                </c:pt>
                <c:pt idx="32">
                  <c:v>2.4883160109072584</c:v>
                </c:pt>
                <c:pt idx="33">
                  <c:v>3.0114213318901606</c:v>
                </c:pt>
                <c:pt idx="34">
                  <c:v>3.6226183819643194</c:v>
                </c:pt>
                <c:pt idx="35">
                  <c:v>4.3325266499812178</c:v>
                </c:pt>
                <c:pt idx="36">
                  <c:v>5.1523742869816536</c:v>
                </c:pt>
                <c:pt idx="37">
                  <c:v>6.0939440397100659</c:v>
                </c:pt>
                <c:pt idx="38">
                  <c:v>7.1695081788987771</c:v>
                </c:pt>
                <c:pt idx="39">
                  <c:v>8.3917530713146924</c:v>
                </c:pt>
                <c:pt idx="40">
                  <c:v>9.773694279031421</c:v>
                </c:pt>
                <c:pt idx="41">
                  <c:v>11.328583281350811</c:v>
                </c:pt>
                <c:pt idx="42">
                  <c:v>13.069807098402139</c:v>
                </c:pt>
                <c:pt idx="43">
                  <c:v>15.010782246047023</c:v>
                </c:pt>
                <c:pt idx="44">
                  <c:v>17.16484456597734</c:v>
                </c:pt>
                <c:pt idx="45">
                  <c:v>19.545136550826932</c:v>
                </c:pt>
                <c:pt idx="46">
                  <c:v>22.16449382107977</c:v>
                </c:pt>
                <c:pt idx="47">
                  <c:v>25.035332409164837</c:v>
                </c:pt>
                <c:pt idx="48">
                  <c:v>28.16953846814787</c:v>
                </c:pt>
                <c:pt idx="49">
                  <c:v>31.578361950628253</c:v>
                </c:pt>
                <c:pt idx="50">
                  <c:v>35.272315701412104</c:v>
                </c:pt>
                <c:pt idx="51">
                  <c:v>39.261081279478987</c:v>
                </c:pt>
                <c:pt idx="52">
                  <c:v>43.553422675342638</c:v>
                </c:pt>
                <c:pt idx="53">
                  <c:v>48.157108924031753</c:v>
                </c:pt>
                <c:pt idx="54">
                  <c:v>53.078846436546655</c:v>
                </c:pt>
                <c:pt idx="55">
                  <c:v>58.324221688662377</c:v>
                </c:pt>
                <c:pt idx="56">
                  <c:v>63.897654719978092</c:v>
                </c:pt>
                <c:pt idx="57">
                  <c:v>69.802363712450656</c:v>
                </c:pt>
                <c:pt idx="58">
                  <c:v>76.040340740133274</c:v>
                </c:pt>
                <c:pt idx="59">
                  <c:v>82.612338613809172</c:v>
                </c:pt>
                <c:pt idx="60">
                  <c:v>89.517868588451236</c:v>
                </c:pt>
                <c:pt idx="61">
                  <c:v>96.75520856017225</c:v>
                </c:pt>
                <c:pt idx="62">
                  <c:v>104.32142125421579</c:v>
                </c:pt>
                <c:pt idx="63">
                  <c:v>112.21238179768534</c:v>
                </c:pt>
                <c:pt idx="64">
                  <c:v>120.42281398071883</c:v>
                </c:pt>
                <c:pt idx="65">
                  <c:v>128.94633443782732</c:v>
                </c:pt>
                <c:pt idx="66">
                  <c:v>137.77550392683406</c:v>
                </c:pt>
                <c:pt idx="67">
                  <c:v>146.90188484565357</c:v>
                </c:pt>
                <c:pt idx="68">
                  <c:v>156.31610410608317</c:v>
                </c:pt>
                <c:pt idx="69">
                  <c:v>166.00792047768078</c:v>
                </c:pt>
                <c:pt idx="70">
                  <c:v>175.96629552230689</c:v>
                </c:pt>
                <c:pt idx="71">
                  <c:v>186.17946725954033</c:v>
                </c:pt>
                <c:pt idx="72">
                  <c:v>196.63502573337959</c:v>
                </c:pt>
                <c:pt idx="73">
                  <c:v>207.3199896898256</c:v>
                </c:pt>
                <c:pt idx="74">
                  <c:v>218.22088362153991</c:v>
                </c:pt>
                <c:pt idx="75">
                  <c:v>229.32381448824813</c:v>
                </c:pt>
                <c:pt idx="76">
                  <c:v>240.61454747845002</c:v>
                </c:pt>
                <c:pt idx="77">
                  <c:v>252.07858023795004</c:v>
                </c:pt>
                <c:pt idx="78">
                  <c:v>263.70121505246249</c:v>
                </c:pt>
                <c:pt idx="79">
                  <c:v>275.4676285339512</c:v>
                </c:pt>
                <c:pt idx="80">
                  <c:v>287.36293842242208</c:v>
                </c:pt>
                <c:pt idx="81">
                  <c:v>299.37226717571764</c:v>
                </c:pt>
                <c:pt idx="82">
                  <c:v>311.480802078723</c:v>
                </c:pt>
                <c:pt idx="83">
                  <c:v>323.67385165966334</c:v>
                </c:pt>
                <c:pt idx="84">
                  <c:v>335.9368982543449</c:v>
                </c:pt>
                <c:pt idx="85">
                  <c:v>348.25564660889654</c:v>
                </c:pt>
                <c:pt idx="86">
                  <c:v>360.61606845750237</c:v>
                </c:pt>
                <c:pt idx="87">
                  <c:v>373.00444305361896</c:v>
                </c:pt>
                <c:pt idx="88">
                  <c:v>385.40739367112127</c:v>
                </c:pt>
                <c:pt idx="89">
                  <c:v>397.81192012570472</c:v>
                </c:pt>
                <c:pt idx="90">
                  <c:v>410.20542739672715</c:v>
                </c:pt>
                <c:pt idx="91">
                  <c:v>422.57575045559332</c:v>
                </c:pt>
                <c:pt idx="92">
                  <c:v>434.91117542890805</c:v>
                </c:pt>
                <c:pt idx="93">
                  <c:v>447.20045724312934</c:v>
                </c:pt>
                <c:pt idx="94">
                  <c:v>459.43283391254573</c:v>
                </c:pt>
                <c:pt idx="95">
                  <c:v>471.59803764430188</c:v>
                </c:pt>
                <c:pt idx="96">
                  <c:v>483.6863029431517</c:v>
                </c:pt>
                <c:pt idx="97">
                  <c:v>495.68837190487307</c:v>
                </c:pt>
                <c:pt idx="98">
                  <c:v>507.59549689108417</c:v>
                </c:pt>
                <c:pt idx="99">
                  <c:v>519.39944077980931</c:v>
                </c:pt>
                <c:pt idx="100">
                  <c:v>531.09247498580169</c:v>
                </c:pt>
                <c:pt idx="101">
                  <c:v>542.66737544257603</c:v>
                </c:pt>
                <c:pt idx="102">
                  <c:v>554.11741673456481</c:v>
                </c:pt>
                <c:pt idx="103">
                  <c:v>565.43636456300896</c:v>
                </c:pt>
                <c:pt idx="104">
                  <c:v>576.61846672332092</c:v>
                </c:pt>
                <c:pt idx="105">
                  <c:v>587.65844276491703</c:v>
                </c:pt>
                <c:pt idx="106">
                  <c:v>598.55147249706999</c:v>
                </c:pt>
                <c:pt idx="107">
                  <c:v>609.29318349634445</c:v>
                </c:pt>
                <c:pt idx="108">
                  <c:v>619.87963776279832</c:v>
                </c:pt>
                <c:pt idx="109">
                  <c:v>630.3073176634781</c:v>
                </c:pt>
                <c:pt idx="110">
                  <c:v>640.57311129293691</c:v>
                </c:pt>
                <c:pt idx="111">
                  <c:v>650.67429737164491</c:v>
                </c:pt>
                <c:pt idx="112">
                  <c:v>660.60852979435015</c:v>
                </c:pt>
                <c:pt idx="113">
                  <c:v>670.37382193174233</c:v>
                </c:pt>
                <c:pt idx="114">
                  <c:v>679.96853078024765</c:v>
                </c:pt>
                <c:pt idx="115">
                  <c:v>689.39134104649474</c:v>
                </c:pt>
                <c:pt idx="116">
                  <c:v>698.64124924497617</c:v>
                </c:pt>
                <c:pt idx="117">
                  <c:v>707.7175478797302</c:v>
                </c:pt>
                <c:pt idx="118">
                  <c:v>716.61980977351027</c:v>
                </c:pt>
                <c:pt idx="119">
                  <c:v>725.3478726009123</c:v>
                </c:pt>
                <c:pt idx="120">
                  <c:v>733.90182367530974</c:v>
                </c:pt>
                <c:pt idx="121">
                  <c:v>742.28198503321084</c:v>
                </c:pt>
                <c:pt idx="122">
                  <c:v>750.48889885380663</c:v>
                </c:pt>
                <c:pt idx="123">
                  <c:v>758.52331324602244</c:v>
                </c:pt>
                <c:pt idx="124">
                  <c:v>766.38616843030854</c:v>
                </c:pt>
                <c:pt idx="125">
                  <c:v>774.07858333771787</c:v>
                </c:pt>
                <c:pt idx="126">
                  <c:v>781.60184264448594</c:v>
                </c:pt>
                <c:pt idx="127">
                  <c:v>788.95738425636182</c:v>
                </c:pt>
                <c:pt idx="128">
                  <c:v>796.14678725331294</c:v>
                </c:pt>
                <c:pt idx="129">
                  <c:v>803.17176030192934</c:v>
                </c:pt>
                <c:pt idx="130">
                  <c:v>810.03413053986969</c:v>
                </c:pt>
                <c:pt idx="131">
                  <c:v>816.73583293400691</c:v>
                </c:pt>
                <c:pt idx="132">
                  <c:v>823.27890011152454</c:v>
                </c:pt>
                <c:pt idx="133">
                  <c:v>829.6654526610788</c:v>
                </c:pt>
                <c:pt idx="134">
                  <c:v>835.89768989924448</c:v>
                </c:pt>
                <c:pt idx="135">
                  <c:v>841.97788109580551</c:v>
                </c:pt>
                <c:pt idx="136">
                  <c:v>847.90835715000037</c:v>
                </c:pt>
                <c:pt idx="137">
                  <c:v>853.69150270859075</c:v>
                </c:pt>
                <c:pt idx="138">
                  <c:v>859.32974871555291</c:v>
                </c:pt>
                <c:pt idx="139">
                  <c:v>864.82556538229812</c:v>
                </c:pt>
                <c:pt idx="140">
                  <c:v>870.1814555665909</c:v>
                </c:pt>
                <c:pt idx="141">
                  <c:v>875.3999485477309</c:v>
                </c:pt>
                <c:pt idx="142">
                  <c:v>880.48359418509574</c:v>
                </c:pt>
                <c:pt idx="143">
                  <c:v>885.4349574467891</c:v>
                </c:pt>
                <c:pt idx="144">
                  <c:v>890.25661329488389</c:v>
                </c:pt>
                <c:pt idx="145">
                  <c:v>894.95114191360096</c:v>
                </c:pt>
                <c:pt idx="146">
                  <c:v>899.52112426668668</c:v>
                </c:pt>
                <c:pt idx="147">
                  <c:v>903.96913797026002</c:v>
                </c:pt>
                <c:pt idx="148">
                  <c:v>908.29775346746305</c:v>
                </c:pt>
                <c:pt idx="149">
                  <c:v>912.50953049138468</c:v>
                </c:pt>
                <c:pt idx="150">
                  <c:v>916.60701480289254</c:v>
                </c:pt>
                <c:pt idx="151">
                  <c:v>920.59273519024134</c:v>
                </c:pt>
                <c:pt idx="152">
                  <c:v>924.46920071757449</c:v>
                </c:pt>
                <c:pt idx="153">
                  <c:v>928.23889820973227</c:v>
                </c:pt>
                <c:pt idx="154">
                  <c:v>931.90428996109279</c:v>
                </c:pt>
                <c:pt idx="155">
                  <c:v>935.467811656511</c:v>
                </c:pt>
                <c:pt idx="156">
                  <c:v>938.93187049277901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DDE-4802-B4FE-491C9542B46C}"/>
            </c:ext>
          </c:extLst>
        </c:ser>
        <c:ser>
          <c:idx val="0"/>
          <c:order val="5"/>
          <c:tx>
            <c:strRef>
              <c:f>播種日計算用!$B$46</c:f>
              <c:strCache>
                <c:ptCount val="1"/>
                <c:pt idx="0">
                  <c:v>in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bg2">
                    <a:lumMod val="50000"/>
                  </a:schemeClr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DDE-4802-B4FE-491C9542B46C}"/>
              </c:ext>
            </c:extLst>
          </c:dPt>
          <c:xVal>
            <c:numRef>
              <c:f>播種日計算用!$C$46:$C$47</c:f>
              <c:numCache>
                <c:formatCode>m"月"d"日"</c:formatCode>
                <c:ptCount val="2"/>
                <c:pt idx="0">
                  <c:v>42675</c:v>
                </c:pt>
                <c:pt idx="1">
                  <c:v>42675</c:v>
                </c:pt>
              </c:numCache>
            </c:numRef>
          </c:xVal>
          <c:yVal>
            <c:numRef>
              <c:f>播種日計算用!$D$46:$D$47</c:f>
              <c:numCache>
                <c:formatCode>0_ </c:formatCode>
                <c:ptCount val="2"/>
                <c:pt idx="0" formatCode="General">
                  <c:v>0</c:v>
                </c:pt>
                <c:pt idx="1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DDE-4802-B4FE-491C9542B46C}"/>
            </c:ext>
          </c:extLst>
        </c:ser>
        <c:ser>
          <c:idx val="1"/>
          <c:order val="6"/>
          <c:tx>
            <c:strRef>
              <c:f>播種日計算用!$B$50</c:f>
              <c:strCache>
                <c:ptCount val="1"/>
                <c:pt idx="0">
                  <c:v>播種日_1_out</c:v>
                </c:pt>
              </c:strCache>
            </c:strRef>
          </c:tx>
          <c:spPr>
            <a:ln w="19050" cap="rnd">
              <a:solidFill>
                <a:srgbClr val="FF3399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播種日計算用!$D$50:$D$51</c:f>
              <c:numCache>
                <c:formatCode>m"月"d"日"</c:formatCode>
                <c:ptCount val="2"/>
                <c:pt idx="0">
                  <c:v>42754</c:v>
                </c:pt>
                <c:pt idx="1">
                  <c:v>42754</c:v>
                </c:pt>
              </c:numCache>
            </c:numRef>
          </c:xVal>
          <c:yVal>
            <c:numRef>
              <c:f>播種日計算用!$F$50:$F$51</c:f>
              <c:numCache>
                <c:formatCode>0_ </c:formatCode>
                <c:ptCount val="2"/>
                <c:pt idx="0">
                  <c:v>0</c:v>
                </c:pt>
                <c:pt idx="1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DDE-4802-B4FE-491C9542B46C}"/>
            </c:ext>
          </c:extLst>
        </c:ser>
        <c:ser>
          <c:idx val="2"/>
          <c:order val="7"/>
          <c:tx>
            <c:strRef>
              <c:f>播種日計算用!$B$52</c:f>
              <c:strCache>
                <c:ptCount val="1"/>
                <c:pt idx="0">
                  <c:v>播種日_2_out</c:v>
                </c:pt>
              </c:strCache>
            </c:strRef>
          </c:tx>
          <c:spPr>
            <a:ln w="19050" cap="rnd">
              <a:solidFill>
                <a:srgbClr val="FFC00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播種日計算用!$D$52:$D$53</c:f>
              <c:numCache>
                <c:formatCode>m"月"d"日"</c:formatCode>
                <c:ptCount val="2"/>
                <c:pt idx="0">
                  <c:v>42744</c:v>
                </c:pt>
                <c:pt idx="1">
                  <c:v>42744</c:v>
                </c:pt>
              </c:numCache>
            </c:numRef>
          </c:xVal>
          <c:yVal>
            <c:numRef>
              <c:f>播種日計算用!$F$52:$F$53</c:f>
              <c:numCache>
                <c:formatCode>0_ </c:formatCode>
                <c:ptCount val="2"/>
                <c:pt idx="0">
                  <c:v>0</c:v>
                </c:pt>
                <c:pt idx="1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DDE-4802-B4FE-491C9542B46C}"/>
            </c:ext>
          </c:extLst>
        </c:ser>
        <c:ser>
          <c:idx val="3"/>
          <c:order val="8"/>
          <c:tx>
            <c:strRef>
              <c:f>播種日計算用!$B$54</c:f>
              <c:strCache>
                <c:ptCount val="1"/>
                <c:pt idx="0">
                  <c:v>播種日_3_out</c:v>
                </c:pt>
              </c:strCache>
            </c:strRef>
          </c:tx>
          <c:spPr>
            <a:ln w="19050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播種日計算用!$D$54:$D$55</c:f>
              <c:numCache>
                <c:formatCode>m"月"d"日"</c:formatCode>
                <c:ptCount val="2"/>
                <c:pt idx="0">
                  <c:v>42721</c:v>
                </c:pt>
                <c:pt idx="1">
                  <c:v>42721</c:v>
                </c:pt>
              </c:numCache>
            </c:numRef>
          </c:xVal>
          <c:yVal>
            <c:numRef>
              <c:f>播種日計算用!$F$54:$F$55</c:f>
              <c:numCache>
                <c:formatCode>0_ </c:formatCode>
                <c:ptCount val="2"/>
                <c:pt idx="0">
                  <c:v>0</c:v>
                </c:pt>
                <c:pt idx="1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DDE-4802-B4FE-491C9542B46C}"/>
            </c:ext>
          </c:extLst>
        </c:ser>
        <c:ser>
          <c:idx val="4"/>
          <c:order val="9"/>
          <c:tx>
            <c:strRef>
              <c:f>播種日計算用!$B$56</c:f>
              <c:strCache>
                <c:ptCount val="1"/>
                <c:pt idx="0">
                  <c:v>播種日_4_out</c:v>
                </c:pt>
              </c:strCache>
            </c:strRef>
          </c:tx>
          <c:spPr>
            <a:ln w="19050" cap="rnd">
              <a:solidFill>
                <a:srgbClr val="00CCFF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播種日計算用!$D$56:$D$57</c:f>
              <c:numCache>
                <c:formatCode>m"月"d"日"</c:formatCode>
                <c:ptCount val="2"/>
                <c:pt idx="0">
                  <c:v>42691</c:v>
                </c:pt>
                <c:pt idx="1">
                  <c:v>42691</c:v>
                </c:pt>
              </c:numCache>
            </c:numRef>
          </c:xVal>
          <c:yVal>
            <c:numRef>
              <c:f>播種日計算用!$F$56:$F$57</c:f>
              <c:numCache>
                <c:formatCode>0_ </c:formatCode>
                <c:ptCount val="2"/>
                <c:pt idx="0">
                  <c:v>0</c:v>
                </c:pt>
                <c:pt idx="1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EDDE-4802-B4FE-491C9542B46C}"/>
            </c:ext>
          </c:extLst>
        </c:ser>
        <c:ser>
          <c:idx val="10"/>
          <c:order val="10"/>
          <c:tx>
            <c:strRef>
              <c:f>播種日計算用!$B$58</c:f>
              <c:strCache>
                <c:ptCount val="1"/>
                <c:pt idx="0">
                  <c:v>播種日_5_out</c:v>
                </c:pt>
              </c:strCache>
            </c:strRef>
          </c:tx>
          <c:spPr>
            <a:ln w="19050" cap="rnd">
              <a:solidFill>
                <a:srgbClr val="6600FF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播種日計算用!$D$58:$D$59</c:f>
              <c:numCache>
                <c:formatCode>m"月"d"日"</c:formatCode>
                <c:ptCount val="2"/>
                <c:pt idx="0">
                  <c:v>42672</c:v>
                </c:pt>
                <c:pt idx="1">
                  <c:v>42672</c:v>
                </c:pt>
              </c:numCache>
            </c:numRef>
          </c:xVal>
          <c:yVal>
            <c:numRef>
              <c:f>播種日計算用!$F$58:$F$59</c:f>
              <c:numCache>
                <c:formatCode>0_ </c:formatCode>
                <c:ptCount val="2"/>
                <c:pt idx="0">
                  <c:v>0</c:v>
                </c:pt>
                <c:pt idx="1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EDDE-4802-B4FE-491C9542B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1334848"/>
        <c:axId val="441330912"/>
      </c:scatterChart>
      <c:valAx>
        <c:axId val="441334848"/>
        <c:scaling>
          <c:orientation val="minMax"/>
        </c:scaling>
        <c:delete val="0"/>
        <c:axPos val="b"/>
        <c:numFmt formatCode="m/d;@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441330912"/>
        <c:crosses val="autoZero"/>
        <c:crossBetween val="midCat"/>
      </c:valAx>
      <c:valAx>
        <c:axId val="441330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r>
                  <a:rPr lang="ja-JP"/>
                  <a:t>草量 </a:t>
                </a:r>
                <a:r>
                  <a:rPr lang="en-US"/>
                  <a:t>(gDM/m2)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441334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055183280543579E-2"/>
          <c:y val="0.80847815075747109"/>
          <c:w val="0.80388963343891284"/>
          <c:h val="0.168130036377031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 sz="1100"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sz="1400" b="1" u="sng"/>
              <a:t>播種日と放牧終了</a:t>
            </a:r>
            <a:r>
              <a:rPr lang="ja-JP" altLang="en-US" sz="1400" b="1" u="sng"/>
              <a:t>日</a:t>
            </a:r>
            <a:r>
              <a:rPr lang="ja-JP" sz="1400" b="1" u="sng"/>
              <a:t>の関係</a:t>
            </a:r>
          </a:p>
        </c:rich>
      </c:tx>
      <c:layout>
        <c:manualLayout>
          <c:xMode val="edge"/>
          <c:yMode val="edge"/>
          <c:x val="0.30324826430758373"/>
          <c:y val="1.87766661925681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9420070306123918"/>
          <c:y val="0.130750354021474"/>
          <c:w val="0.73180817065126591"/>
          <c:h val="0.68460671163801412"/>
        </c:manualLayout>
      </c:layout>
      <c:scatterChart>
        <c:scatterStyle val="lineMarker"/>
        <c:varyColors val="0"/>
        <c:ser>
          <c:idx val="0"/>
          <c:order val="0"/>
          <c:tx>
            <c:strRef>
              <c:f>播種日比較!$F$15</c:f>
              <c:strCache>
                <c:ptCount val="1"/>
                <c:pt idx="0">
                  <c:v>エンバク</c:v>
                </c:pt>
              </c:strCache>
            </c:strRef>
          </c:tx>
          <c:spPr>
            <a:ln w="19050" cap="rnd">
              <a:solidFill>
                <a:srgbClr val="FF339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3399"/>
              </a:solidFill>
              <a:ln w="9525">
                <a:solidFill>
                  <a:srgbClr val="FF3399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7.5918310531509298E-2"/>
                  <c:y val="7.5106664770272667E-3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5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メイリオ" panose="020B0604030504040204" pitchFamily="50" charset="-128"/>
                        <a:ea typeface="メイリオ" panose="020B0604030504040204" pitchFamily="50" charset="-128"/>
                        <a:cs typeface="+mn-cs"/>
                      </a:defRPr>
                    </a:pPr>
                    <a:fld id="{3FF68E5E-D1A8-4852-8F24-58D9C7E3478B}" type="SERIESNAME">
                      <a:rPr lang="ja-JP" altLang="en-US"/>
                      <a:pPr>
                        <a:defRPr/>
                      </a:pPr>
                      <a:t>[系列名]</a:t>
                    </a:fld>
                    <a:endParaRPr lang="ja-JP" altLang="en-US"/>
                  </a:p>
                </c:rich>
              </c:tx>
              <c:spPr>
                <a:solidFill>
                  <a:sysClr val="window" lastClr="FFFFFF"/>
                </a:solidFill>
                <a:ln w="12700">
                  <a:solidFill>
                    <a:srgbClr val="FF3399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5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メイリオ" panose="020B0604030504040204" pitchFamily="50" charset="-128"/>
                      <a:ea typeface="メイリオ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5F2-4942-904C-37C09DD27B0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5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Ref>
              <c:f>播種日比較!$C$5:$C$9</c:f>
              <c:numCache>
                <c:formatCode>m"月"d"日"</c:formatCode>
                <c:ptCount val="5"/>
                <c:pt idx="0">
                  <c:v>42607</c:v>
                </c:pt>
                <c:pt idx="1">
                  <c:v>42612</c:v>
                </c:pt>
                <c:pt idx="2">
                  <c:v>42617</c:v>
                </c:pt>
                <c:pt idx="3">
                  <c:v>42622</c:v>
                </c:pt>
                <c:pt idx="4">
                  <c:v>42627</c:v>
                </c:pt>
              </c:numCache>
            </c:numRef>
          </c:xVal>
          <c:yVal>
            <c:numRef>
              <c:f>播種日比較!$F$16:$F$20</c:f>
              <c:numCache>
                <c:formatCode>m/d;@</c:formatCode>
                <c:ptCount val="5"/>
                <c:pt idx="0">
                  <c:v>42736</c:v>
                </c:pt>
                <c:pt idx="1">
                  <c:v>42695</c:v>
                </c:pt>
                <c:pt idx="2">
                  <c:v>42675</c:v>
                </c:pt>
                <c:pt idx="3">
                  <c:v>42667</c:v>
                </c:pt>
                <c:pt idx="4">
                  <c:v>42663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077-4C32-9E97-1E9D41617C12}"/>
            </c:ext>
          </c:extLst>
        </c:ser>
        <c:ser>
          <c:idx val="1"/>
          <c:order val="1"/>
          <c:tx>
            <c:strRef>
              <c:f>播種日比較!$G$15</c:f>
              <c:strCache>
                <c:ptCount val="1"/>
                <c:pt idx="0">
                  <c:v>ライムギ</c:v>
                </c:pt>
              </c:strCache>
            </c:strRef>
          </c:tx>
          <c:spPr>
            <a:ln w="19050" cap="rnd">
              <a:solidFill>
                <a:srgbClr val="00CC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CCFF"/>
              </a:solidFill>
              <a:ln w="9525">
                <a:solidFill>
                  <a:srgbClr val="00CCFF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5.4227364665365776E-3"/>
                  <c:y val="-0.13519199658649086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5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メイリオ" panose="020B0604030504040204" pitchFamily="50" charset="-128"/>
                        <a:ea typeface="メイリオ" panose="020B0604030504040204" pitchFamily="50" charset="-128"/>
                        <a:cs typeface="+mn-cs"/>
                      </a:defRPr>
                    </a:pPr>
                    <a:fld id="{4DFBDE60-82E6-4604-8768-F192667066E7}" type="SERIESNAME">
                      <a:rPr lang="ja-JP" altLang="en-US"/>
                      <a:pPr>
                        <a:defRPr/>
                      </a:pPr>
                      <a:t>[系列名]</a:t>
                    </a:fld>
                    <a:endParaRPr lang="ja-JP" altLang="en-US"/>
                  </a:p>
                </c:rich>
              </c:tx>
              <c:spPr>
                <a:solidFill>
                  <a:sysClr val="window" lastClr="FFFFFF"/>
                </a:solidFill>
                <a:ln w="12700">
                  <a:solidFill>
                    <a:srgbClr val="00CCFF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5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メイリオ" panose="020B0604030504040204" pitchFamily="50" charset="-128"/>
                      <a:ea typeface="メイリオ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A5F2-4942-904C-37C09DD27B0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5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Ref>
              <c:f>播種日比較!$C$5:$C$9</c:f>
              <c:numCache>
                <c:formatCode>m"月"d"日"</c:formatCode>
                <c:ptCount val="5"/>
                <c:pt idx="0">
                  <c:v>42607</c:v>
                </c:pt>
                <c:pt idx="1">
                  <c:v>42612</c:v>
                </c:pt>
                <c:pt idx="2">
                  <c:v>42617</c:v>
                </c:pt>
                <c:pt idx="3">
                  <c:v>42622</c:v>
                </c:pt>
                <c:pt idx="4">
                  <c:v>42627</c:v>
                </c:pt>
              </c:numCache>
            </c:numRef>
          </c:xVal>
          <c:yVal>
            <c:numRef>
              <c:f>播種日比較!$G$16:$G$20</c:f>
              <c:numCache>
                <c:formatCode>m/d;@</c:formatCode>
                <c:ptCount val="5"/>
                <c:pt idx="0">
                  <c:v>42754</c:v>
                </c:pt>
                <c:pt idx="1">
                  <c:v>42744</c:v>
                </c:pt>
                <c:pt idx="2">
                  <c:v>42721</c:v>
                </c:pt>
                <c:pt idx="3">
                  <c:v>42691</c:v>
                </c:pt>
                <c:pt idx="4">
                  <c:v>42672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077-4C32-9E97-1E9D41617C12}"/>
            </c:ext>
          </c:extLst>
        </c:ser>
        <c:ser>
          <c:idx val="2"/>
          <c:order val="2"/>
          <c:tx>
            <c:strRef>
              <c:f>播種日比較!$H$15</c:f>
              <c:strCache>
                <c:ptCount val="1"/>
                <c:pt idx="0">
                  <c:v>IR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3.2536418799218272E-2"/>
                  <c:y val="-0.12017066363243634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5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メイリオ" panose="020B0604030504040204" pitchFamily="50" charset="-128"/>
                        <a:ea typeface="メイリオ" panose="020B0604030504040204" pitchFamily="50" charset="-128"/>
                        <a:cs typeface="+mn-cs"/>
                      </a:defRPr>
                    </a:pPr>
                    <a:fld id="{6BB5E86D-1BBA-4032-9227-C856EF52A1C4}" type="SERIESNAME">
                      <a:rPr lang="en-US" altLang="ja-JP"/>
                      <a:pPr>
                        <a:defRPr/>
                      </a:pPr>
                      <a:t>[系列名]</a:t>
                    </a:fld>
                    <a:endParaRPr lang="ja-JP" altLang="en-US"/>
                  </a:p>
                </c:rich>
              </c:tx>
              <c:spPr>
                <a:solidFill>
                  <a:sysClr val="window" lastClr="FFFFFF"/>
                </a:solidFill>
                <a:ln w="12700">
                  <a:solidFill>
                    <a:srgbClr val="FFC000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5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メイリオ" panose="020B0604030504040204" pitchFamily="50" charset="-128"/>
                      <a:ea typeface="メイリオ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5F2-4942-904C-37C09DD27B0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5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Ref>
              <c:f>播種日比較!$C$5:$C$9</c:f>
              <c:numCache>
                <c:formatCode>m"月"d"日"</c:formatCode>
                <c:ptCount val="5"/>
                <c:pt idx="0">
                  <c:v>42607</c:v>
                </c:pt>
                <c:pt idx="1">
                  <c:v>42612</c:v>
                </c:pt>
                <c:pt idx="2">
                  <c:v>42617</c:v>
                </c:pt>
                <c:pt idx="3">
                  <c:v>42622</c:v>
                </c:pt>
                <c:pt idx="4">
                  <c:v>42627</c:v>
                </c:pt>
              </c:numCache>
            </c:numRef>
          </c:xVal>
          <c:yVal>
            <c:numRef>
              <c:f>播種日比較!$H$16:$H$20</c:f>
              <c:numCache>
                <c:formatCode>m/d;@</c:formatCode>
                <c:ptCount val="5"/>
                <c:pt idx="0">
                  <c:v>42729</c:v>
                </c:pt>
                <c:pt idx="1">
                  <c:v>42712</c:v>
                </c:pt>
                <c:pt idx="2">
                  <c:v>42691</c:v>
                </c:pt>
                <c:pt idx="3">
                  <c:v>42674</c:v>
                </c:pt>
                <c:pt idx="4">
                  <c:v>42665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077-4C32-9E97-1E9D41617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280000"/>
        <c:axId val="397286888"/>
      </c:scatterChart>
      <c:valAx>
        <c:axId val="397280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r>
                  <a:rPr lang="ja-JP"/>
                  <a:t>播種日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m&quot;月&quot;d&quot;日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397286888"/>
        <c:crosses val="autoZero"/>
        <c:crossBetween val="midCat"/>
      </c:valAx>
      <c:valAx>
        <c:axId val="397286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r>
                  <a:rPr lang="ja-JP"/>
                  <a:t>放牧終了日</a:t>
                </a:r>
              </a:p>
            </c:rich>
          </c:tx>
          <c:layout>
            <c:manualLayout>
              <c:xMode val="edge"/>
              <c:yMode val="edge"/>
              <c:x val="7.3109105457588733E-3"/>
              <c:y val="0.32747333787324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m/d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397280000"/>
        <c:crosses val="autoZero"/>
        <c:crossBetween val="midCat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 sz="1150"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en-US" b="1" i="0" u="sng">
                <a:solidFill>
                  <a:srgbClr val="FFC000"/>
                </a:solidFill>
              </a:rPr>
              <a:t>IR</a:t>
            </a:r>
            <a:endParaRPr lang="ja-JP" b="1" i="0" u="sng">
              <a:solidFill>
                <a:srgbClr val="FFC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0257703787876602"/>
          <c:y val="0.12514444405181127"/>
          <c:w val="0.7209365951326171"/>
          <c:h val="0.5978290728538932"/>
        </c:manualLayout>
      </c:layout>
      <c:scatterChart>
        <c:scatterStyle val="lineMarker"/>
        <c:varyColors val="0"/>
        <c:ser>
          <c:idx val="5"/>
          <c:order val="0"/>
          <c:tx>
            <c:strRef>
              <c:f>播種日計算用!$X$2</c:f>
              <c:strCache>
                <c:ptCount val="1"/>
                <c:pt idx="0">
                  <c:v>IR_1</c:v>
                </c:pt>
              </c:strCache>
            </c:strRef>
          </c:tx>
          <c:spPr>
            <a:ln w="19050" cap="rnd">
              <a:solidFill>
                <a:srgbClr val="FF3399"/>
              </a:solidFill>
              <a:round/>
            </a:ln>
            <a:effectLst/>
          </c:spPr>
          <c:marker>
            <c:symbol val="none"/>
          </c:marker>
          <c:xVal>
            <c:numRef>
              <c:f>播種日計算用!$H$3:$H$260</c:f>
              <c:numCache>
                <c:formatCode>m"月"d"日"</c:formatCode>
                <c:ptCount val="258"/>
                <c:pt idx="0">
                  <c:v>42607</c:v>
                </c:pt>
                <c:pt idx="1">
                  <c:v>42608</c:v>
                </c:pt>
                <c:pt idx="2">
                  <c:v>42609</c:v>
                </c:pt>
                <c:pt idx="3">
                  <c:v>42610</c:v>
                </c:pt>
                <c:pt idx="4">
                  <c:v>42611</c:v>
                </c:pt>
                <c:pt idx="5">
                  <c:v>42612</c:v>
                </c:pt>
                <c:pt idx="6">
                  <c:v>42613</c:v>
                </c:pt>
                <c:pt idx="7">
                  <c:v>42614</c:v>
                </c:pt>
                <c:pt idx="8">
                  <c:v>42615</c:v>
                </c:pt>
                <c:pt idx="9">
                  <c:v>42616</c:v>
                </c:pt>
                <c:pt idx="10">
                  <c:v>42617</c:v>
                </c:pt>
                <c:pt idx="11">
                  <c:v>42618</c:v>
                </c:pt>
                <c:pt idx="12">
                  <c:v>42619</c:v>
                </c:pt>
                <c:pt idx="13">
                  <c:v>42620</c:v>
                </c:pt>
                <c:pt idx="14">
                  <c:v>42621</c:v>
                </c:pt>
                <c:pt idx="15">
                  <c:v>42622</c:v>
                </c:pt>
                <c:pt idx="16">
                  <c:v>42623</c:v>
                </c:pt>
                <c:pt idx="17">
                  <c:v>42624</c:v>
                </c:pt>
                <c:pt idx="18">
                  <c:v>42625</c:v>
                </c:pt>
                <c:pt idx="19">
                  <c:v>42626</c:v>
                </c:pt>
                <c:pt idx="20">
                  <c:v>42627</c:v>
                </c:pt>
                <c:pt idx="21">
                  <c:v>42628</c:v>
                </c:pt>
                <c:pt idx="22">
                  <c:v>42629</c:v>
                </c:pt>
                <c:pt idx="23">
                  <c:v>42630</c:v>
                </c:pt>
                <c:pt idx="24">
                  <c:v>42631</c:v>
                </c:pt>
                <c:pt idx="25">
                  <c:v>42632</c:v>
                </c:pt>
                <c:pt idx="26">
                  <c:v>42633</c:v>
                </c:pt>
                <c:pt idx="27">
                  <c:v>42634</c:v>
                </c:pt>
                <c:pt idx="28">
                  <c:v>42635</c:v>
                </c:pt>
                <c:pt idx="29">
                  <c:v>42636</c:v>
                </c:pt>
                <c:pt idx="30">
                  <c:v>42637</c:v>
                </c:pt>
                <c:pt idx="31">
                  <c:v>42638</c:v>
                </c:pt>
                <c:pt idx="32">
                  <c:v>42639</c:v>
                </c:pt>
                <c:pt idx="33">
                  <c:v>42640</c:v>
                </c:pt>
                <c:pt idx="34">
                  <c:v>42641</c:v>
                </c:pt>
                <c:pt idx="35">
                  <c:v>42642</c:v>
                </c:pt>
                <c:pt idx="36">
                  <c:v>42643</c:v>
                </c:pt>
                <c:pt idx="37">
                  <c:v>42644</c:v>
                </c:pt>
                <c:pt idx="38">
                  <c:v>42645</c:v>
                </c:pt>
                <c:pt idx="39">
                  <c:v>42646</c:v>
                </c:pt>
                <c:pt idx="40">
                  <c:v>42647</c:v>
                </c:pt>
                <c:pt idx="41">
                  <c:v>42648</c:v>
                </c:pt>
                <c:pt idx="42">
                  <c:v>42649</c:v>
                </c:pt>
                <c:pt idx="43">
                  <c:v>42650</c:v>
                </c:pt>
                <c:pt idx="44">
                  <c:v>42651</c:v>
                </c:pt>
                <c:pt idx="45">
                  <c:v>42652</c:v>
                </c:pt>
                <c:pt idx="46">
                  <c:v>42653</c:v>
                </c:pt>
                <c:pt idx="47">
                  <c:v>42654</c:v>
                </c:pt>
                <c:pt idx="48">
                  <c:v>42655</c:v>
                </c:pt>
                <c:pt idx="49">
                  <c:v>42656</c:v>
                </c:pt>
                <c:pt idx="50">
                  <c:v>42657</c:v>
                </c:pt>
                <c:pt idx="51">
                  <c:v>42658</c:v>
                </c:pt>
                <c:pt idx="52">
                  <c:v>42659</c:v>
                </c:pt>
                <c:pt idx="53">
                  <c:v>42660</c:v>
                </c:pt>
                <c:pt idx="54">
                  <c:v>42661</c:v>
                </c:pt>
                <c:pt idx="55">
                  <c:v>42662</c:v>
                </c:pt>
                <c:pt idx="56">
                  <c:v>42663</c:v>
                </c:pt>
                <c:pt idx="57">
                  <c:v>42664</c:v>
                </c:pt>
                <c:pt idx="58">
                  <c:v>42665</c:v>
                </c:pt>
                <c:pt idx="59">
                  <c:v>42666</c:v>
                </c:pt>
                <c:pt idx="60">
                  <c:v>42667</c:v>
                </c:pt>
                <c:pt idx="61">
                  <c:v>42668</c:v>
                </c:pt>
                <c:pt idx="62">
                  <c:v>42669</c:v>
                </c:pt>
                <c:pt idx="63">
                  <c:v>42670</c:v>
                </c:pt>
                <c:pt idx="64">
                  <c:v>42671</c:v>
                </c:pt>
                <c:pt idx="65">
                  <c:v>42672</c:v>
                </c:pt>
                <c:pt idx="66">
                  <c:v>42673</c:v>
                </c:pt>
                <c:pt idx="67">
                  <c:v>42674</c:v>
                </c:pt>
                <c:pt idx="68">
                  <c:v>42675</c:v>
                </c:pt>
                <c:pt idx="69">
                  <c:v>42676</c:v>
                </c:pt>
                <c:pt idx="70">
                  <c:v>42677</c:v>
                </c:pt>
                <c:pt idx="71">
                  <c:v>42678</c:v>
                </c:pt>
                <c:pt idx="72">
                  <c:v>42679</c:v>
                </c:pt>
                <c:pt idx="73">
                  <c:v>42680</c:v>
                </c:pt>
                <c:pt idx="74">
                  <c:v>42681</c:v>
                </c:pt>
                <c:pt idx="75">
                  <c:v>42682</c:v>
                </c:pt>
                <c:pt idx="76">
                  <c:v>42683</c:v>
                </c:pt>
                <c:pt idx="77">
                  <c:v>42684</c:v>
                </c:pt>
                <c:pt idx="78">
                  <c:v>42685</c:v>
                </c:pt>
                <c:pt idx="79">
                  <c:v>42686</c:v>
                </c:pt>
                <c:pt idx="80">
                  <c:v>42687</c:v>
                </c:pt>
                <c:pt idx="81">
                  <c:v>42688</c:v>
                </c:pt>
                <c:pt idx="82">
                  <c:v>42689</c:v>
                </c:pt>
                <c:pt idx="83">
                  <c:v>42690</c:v>
                </c:pt>
                <c:pt idx="84">
                  <c:v>42691</c:v>
                </c:pt>
                <c:pt idx="85">
                  <c:v>42692</c:v>
                </c:pt>
                <c:pt idx="86">
                  <c:v>42693</c:v>
                </c:pt>
                <c:pt idx="87">
                  <c:v>42694</c:v>
                </c:pt>
                <c:pt idx="88">
                  <c:v>42695</c:v>
                </c:pt>
                <c:pt idx="89">
                  <c:v>42696</c:v>
                </c:pt>
                <c:pt idx="90">
                  <c:v>42697</c:v>
                </c:pt>
                <c:pt idx="91">
                  <c:v>42698</c:v>
                </c:pt>
                <c:pt idx="92">
                  <c:v>42699</c:v>
                </c:pt>
                <c:pt idx="93">
                  <c:v>42700</c:v>
                </c:pt>
                <c:pt idx="94">
                  <c:v>42701</c:v>
                </c:pt>
                <c:pt idx="95">
                  <c:v>42702</c:v>
                </c:pt>
                <c:pt idx="96">
                  <c:v>42703</c:v>
                </c:pt>
                <c:pt idx="97">
                  <c:v>42704</c:v>
                </c:pt>
                <c:pt idx="98">
                  <c:v>42705</c:v>
                </c:pt>
                <c:pt idx="99">
                  <c:v>42706</c:v>
                </c:pt>
                <c:pt idx="100">
                  <c:v>42707</c:v>
                </c:pt>
                <c:pt idx="101">
                  <c:v>42708</c:v>
                </c:pt>
                <c:pt idx="102">
                  <c:v>42709</c:v>
                </c:pt>
                <c:pt idx="103">
                  <c:v>42710</c:v>
                </c:pt>
                <c:pt idx="104">
                  <c:v>42711</c:v>
                </c:pt>
                <c:pt idx="105">
                  <c:v>42712</c:v>
                </c:pt>
                <c:pt idx="106">
                  <c:v>42713</c:v>
                </c:pt>
                <c:pt idx="107">
                  <c:v>42714</c:v>
                </c:pt>
                <c:pt idx="108">
                  <c:v>42715</c:v>
                </c:pt>
                <c:pt idx="109">
                  <c:v>42716</c:v>
                </c:pt>
                <c:pt idx="110">
                  <c:v>42717</c:v>
                </c:pt>
                <c:pt idx="111">
                  <c:v>42718</c:v>
                </c:pt>
                <c:pt idx="112">
                  <c:v>42719</c:v>
                </c:pt>
                <c:pt idx="113">
                  <c:v>42720</c:v>
                </c:pt>
                <c:pt idx="114">
                  <c:v>42721</c:v>
                </c:pt>
                <c:pt idx="115">
                  <c:v>42722</c:v>
                </c:pt>
                <c:pt idx="116">
                  <c:v>42723</c:v>
                </c:pt>
                <c:pt idx="117">
                  <c:v>42724</c:v>
                </c:pt>
                <c:pt idx="118">
                  <c:v>42725</c:v>
                </c:pt>
                <c:pt idx="119">
                  <c:v>42726</c:v>
                </c:pt>
                <c:pt idx="120">
                  <c:v>42727</c:v>
                </c:pt>
                <c:pt idx="121">
                  <c:v>42728</c:v>
                </c:pt>
                <c:pt idx="122">
                  <c:v>42729</c:v>
                </c:pt>
                <c:pt idx="123">
                  <c:v>42730</c:v>
                </c:pt>
                <c:pt idx="124">
                  <c:v>42731</c:v>
                </c:pt>
                <c:pt idx="125">
                  <c:v>42732</c:v>
                </c:pt>
                <c:pt idx="126">
                  <c:v>42733</c:v>
                </c:pt>
                <c:pt idx="127">
                  <c:v>42734</c:v>
                </c:pt>
                <c:pt idx="128">
                  <c:v>42735</c:v>
                </c:pt>
                <c:pt idx="129">
                  <c:v>42736</c:v>
                </c:pt>
                <c:pt idx="130">
                  <c:v>42737</c:v>
                </c:pt>
                <c:pt idx="131">
                  <c:v>42738</c:v>
                </c:pt>
                <c:pt idx="132">
                  <c:v>42739</c:v>
                </c:pt>
                <c:pt idx="133">
                  <c:v>42740</c:v>
                </c:pt>
                <c:pt idx="134">
                  <c:v>42741</c:v>
                </c:pt>
                <c:pt idx="135">
                  <c:v>42742</c:v>
                </c:pt>
                <c:pt idx="136">
                  <c:v>42743</c:v>
                </c:pt>
                <c:pt idx="137">
                  <c:v>42744</c:v>
                </c:pt>
                <c:pt idx="138">
                  <c:v>42745</c:v>
                </c:pt>
                <c:pt idx="139">
                  <c:v>42746</c:v>
                </c:pt>
                <c:pt idx="140">
                  <c:v>42747</c:v>
                </c:pt>
                <c:pt idx="141">
                  <c:v>42748</c:v>
                </c:pt>
                <c:pt idx="142">
                  <c:v>42749</c:v>
                </c:pt>
                <c:pt idx="143">
                  <c:v>42750</c:v>
                </c:pt>
                <c:pt idx="144">
                  <c:v>42751</c:v>
                </c:pt>
                <c:pt idx="145">
                  <c:v>42752</c:v>
                </c:pt>
                <c:pt idx="146">
                  <c:v>42753</c:v>
                </c:pt>
                <c:pt idx="147">
                  <c:v>42754</c:v>
                </c:pt>
                <c:pt idx="148">
                  <c:v>42755</c:v>
                </c:pt>
                <c:pt idx="149">
                  <c:v>42756</c:v>
                </c:pt>
                <c:pt idx="150">
                  <c:v>42757</c:v>
                </c:pt>
                <c:pt idx="151">
                  <c:v>42758</c:v>
                </c:pt>
                <c:pt idx="152">
                  <c:v>42759</c:v>
                </c:pt>
                <c:pt idx="153">
                  <c:v>42760</c:v>
                </c:pt>
                <c:pt idx="154">
                  <c:v>42761</c:v>
                </c:pt>
                <c:pt idx="155">
                  <c:v>42762</c:v>
                </c:pt>
                <c:pt idx="156">
                  <c:v>42763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</c:numCache>
            </c:numRef>
          </c:xVal>
          <c:yVal>
            <c:numRef>
              <c:f>播種日計算用!$X$3:$X$260</c:f>
              <c:numCache>
                <c:formatCode>0.0</c:formatCode>
                <c:ptCount val="258"/>
                <c:pt idx="0">
                  <c:v>0.29861371056274472</c:v>
                </c:pt>
                <c:pt idx="1">
                  <c:v>0.38469027399916639</c:v>
                </c:pt>
                <c:pt idx="2">
                  <c:v>0.491420642736423</c:v>
                </c:pt>
                <c:pt idx="3">
                  <c:v>0.6226701405599343</c:v>
                </c:pt>
                <c:pt idx="4">
                  <c:v>0.7827855834687979</c:v>
                </c:pt>
                <c:pt idx="5">
                  <c:v>0.97661073868653803</c:v>
                </c:pt>
                <c:pt idx="6">
                  <c:v>1.2094949240308737</c:v>
                </c:pt>
                <c:pt idx="7">
                  <c:v>1.4872939241645282</c:v>
                </c:pt>
                <c:pt idx="8">
                  <c:v>1.816362557902059</c:v>
                </c:pt>
                <c:pt idx="9">
                  <c:v>2.203538416813688</c:v>
                </c:pt>
                <c:pt idx="10">
                  <c:v>2.656116503233612</c:v>
                </c:pt>
                <c:pt idx="11">
                  <c:v>3.1818147179158029</c:v>
                </c:pt>
                <c:pt idx="12">
                  <c:v>3.7887303759298936</c:v>
                </c:pt>
                <c:pt idx="13">
                  <c:v>4.4852881557793172</c:v>
                </c:pt>
                <c:pt idx="14">
                  <c:v>5.2801801032513049</c:v>
                </c:pt>
                <c:pt idx="15">
                  <c:v>6.1822985108942943</c:v>
                </c:pt>
                <c:pt idx="16">
                  <c:v>7.2006626699055243</c:v>
                </c:pt>
                <c:pt idx="17">
                  <c:v>8.3443406383930263</c:v>
                </c:pt>
                <c:pt idx="18">
                  <c:v>9.6223672845553274</c:v>
                </c:pt>
                <c:pt idx="19">
                  <c:v>11.043659942789285</c:v>
                </c:pt>
                <c:pt idx="20">
                  <c:v>12.616933063982525</c:v>
                </c:pt>
                <c:pt idx="21">
                  <c:v>14.350613248501835</c:v>
                </c:pt>
                <c:pt idx="22">
                  <c:v>16.252756023113463</c:v>
                </c:pt>
                <c:pt idx="23">
                  <c:v>18.330965663796157</c:v>
                </c:pt>
                <c:pt idx="24">
                  <c:v>20.59231927855086</c:v>
                </c:pt>
                <c:pt idx="25">
                  <c:v>23.043296251965817</c:v>
                </c:pt>
                <c:pt idx="26">
                  <c:v>25.689714021023711</c:v>
                </c:pt>
                <c:pt idx="27">
                  <c:v>28.536671004254735</c:v>
                </c:pt>
                <c:pt idx="28">
                  <c:v>31.588497348725486</c:v>
                </c:pt>
                <c:pt idx="29">
                  <c:v>34.848713996272551</c:v>
                </c:pt>
                <c:pt idx="30">
                  <c:v>38.320000406341087</c:v>
                </c:pt>
                <c:pt idx="31">
                  <c:v>42.004171111887594</c:v>
                </c:pt>
                <c:pt idx="32">
                  <c:v>45.902161130687404</c:v>
                </c:pt>
                <c:pt idx="33">
                  <c:v>50.014020110142269</c:v>
                </c:pt>
                <c:pt idx="34">
                  <c:v>54.338914951830624</c:v>
                </c:pt>
                <c:pt idx="35">
                  <c:v>58.875140544505477</c:v>
                </c:pt>
                <c:pt idx="36">
                  <c:v>63.620138132376162</c:v>
                </c:pt>
                <c:pt idx="37">
                  <c:v>68.57052076010838</c:v>
                </c:pt>
                <c:pt idx="38">
                  <c:v>73.722105167345418</c:v>
                </c:pt>
                <c:pt idx="39">
                  <c:v>79.069949453534562</c:v>
                </c:pt>
                <c:pt idx="40">
                  <c:v>84.60839579790057</c:v>
                </c:pt>
                <c:pt idx="41">
                  <c:v>90.331117498677756</c:v>
                </c:pt>
                <c:pt idx="42">
                  <c:v>96.231169589068571</c:v>
                </c:pt>
                <c:pt idx="43">
                  <c:v>102.30104229352678</c:v>
                </c:pt>
                <c:pt idx="44">
                  <c:v>108.53271660541266</c:v>
                </c:pt>
                <c:pt idx="45">
                  <c:v>114.91772129431006</c:v>
                </c:pt>
                <c:pt idx="46">
                  <c:v>121.44719068677122</c:v>
                </c:pt>
                <c:pt idx="47">
                  <c:v>128.11192260642014</c:v>
                </c:pt>
                <c:pt idx="48">
                  <c:v>134.9024359067063</c:v>
                </c:pt>
                <c:pt idx="49">
                  <c:v>141.80902708074245</c:v>
                </c:pt>
                <c:pt idx="50">
                  <c:v>148.82182548626588</c:v>
                </c:pt>
                <c:pt idx="51">
                  <c:v>155.93084677864289</c:v>
                </c:pt>
                <c:pt idx="52">
                  <c:v>163.12604419991709</c:v>
                </c:pt>
                <c:pt idx="53">
                  <c:v>170.39735742625402</c:v>
                </c:pt>
                <c:pt idx="54">
                  <c:v>177.73475872895909</c:v>
                </c:pt>
                <c:pt idx="55">
                  <c:v>185.12829625488172</c:v>
                </c:pt>
                <c:pt idx="56">
                  <c:v>192.5681342799214</c:v>
                </c:pt>
                <c:pt idx="57">
                  <c:v>200.04459033411766</c:v>
                </c:pt>
                <c:pt idx="58">
                  <c:v>207.54816913812283</c:v>
                </c:pt>
                <c:pt idx="59">
                  <c:v>215.0695933285277</c:v>
                </c:pt>
                <c:pt idx="60">
                  <c:v>222.59983098341803</c:v>
                </c:pt>
                <c:pt idx="61">
                  <c:v>230.13011998966087</c:v>
                </c:pt>
                <c:pt idx="62">
                  <c:v>237.65198931978065</c:v>
                </c:pt>
                <c:pt idx="63">
                  <c:v>245.15727730898092</c:v>
                </c:pt>
                <c:pt idx="64">
                  <c:v>252.63814704204722</c:v>
                </c:pt>
                <c:pt idx="65">
                  <c:v>260.08709897568713</c:v>
                </c:pt>
                <c:pt idx="66">
                  <c:v>267.49698093455379</c:v>
                </c:pt>
                <c:pt idx="67">
                  <c:v>274.86099562896516</c:v>
                </c:pt>
                <c:pt idx="68">
                  <c:v>282.17270584942099</c:v>
                </c:pt>
                <c:pt idx="69">
                  <c:v>289.42603749768335</c:v>
                </c:pt>
                <c:pt idx="70">
                  <c:v>296.61528061665422</c:v>
                </c:pt>
                <c:pt idx="71">
                  <c:v>303.73508858182709</c:v>
                </c:pt>
                <c:pt idx="72">
                  <c:v>310.78047561591893</c:v>
                </c:pt>
                <c:pt idx="73">
                  <c:v>317.74681278565788</c:v>
                </c:pt>
                <c:pt idx="74">
                  <c:v>324.62982263580949</c:v>
                </c:pt>
                <c:pt idx="75">
                  <c:v>331.42557261058874</c:v>
                </c:pt>
                <c:pt idx="76">
                  <c:v>338.13046740680863</c:v>
                </c:pt>
                <c:pt idx="77">
                  <c:v>344.74124039663172</c:v>
                </c:pt>
                <c:pt idx="78">
                  <c:v>351.25494425078881</c:v>
                </c:pt>
                <c:pt idx="79">
                  <c:v>357.66894088573775</c:v>
                </c:pt>
                <c:pt idx="80">
                  <c:v>363.98089085059718</c:v>
                </c:pt>
                <c:pt idx="81">
                  <c:v>370.18874226190331</c:v>
                </c:pt>
                <c:pt idx="82">
                  <c:v>376.29071938642454</c:v>
                </c:pt>
                <c:pt idx="83">
                  <c:v>382.28531096448285</c:v>
                </c:pt>
                <c:pt idx="84">
                  <c:v>388.17125835857723</c:v>
                </c:pt>
                <c:pt idx="85">
                  <c:v>393.94754360462565</c:v>
                </c:pt>
                <c:pt idx="86">
                  <c:v>399.61337743588911</c:v>
                </c:pt>
                <c:pt idx="87">
                  <c:v>405.16818734266923</c:v>
                </c:pt>
                <c:pt idx="88">
                  <c:v>410.61160572419283</c:v>
                </c:pt>
                <c:pt idx="89">
                  <c:v>415.94345818275269</c:v>
                </c:pt>
                <c:pt idx="90">
                  <c:v>421.16375200417303</c:v>
                </c:pt>
                <c:pt idx="91">
                  <c:v>426.2726648630213</c:v>
                </c:pt>
                <c:pt idx="92">
                  <c:v>431.27053378570594</c:v>
                </c:pt>
                <c:pt idx="93">
                  <c:v>436.15784439967905</c:v>
                </c:pt>
                <c:pt idx="94">
                  <c:v>440.93522049240141</c:v>
                </c:pt>
                <c:pt idx="95">
                  <c:v>445.60341389952129</c:v>
                </c:pt>
                <c:pt idx="96">
                  <c:v>450.16329473785589</c:v>
                </c:pt>
                <c:pt idx="97">
                  <c:v>454.61584199523571</c:v>
                </c:pt>
                <c:pt idx="98">
                  <c:v>458.96213448606574</c:v>
                </c:pt>
                <c:pt idx="99">
                  <c:v>463.20334217855412</c:v>
                </c:pt>
                <c:pt idx="100">
                  <c:v>467.3407178969523</c:v>
                </c:pt>
                <c:pt idx="101">
                  <c:v>471.37558939981454</c:v>
                </c:pt>
                <c:pt idx="102">
                  <c:v>475.30935183320935</c:v>
                </c:pt>
                <c:pt idx="103">
                  <c:v>479.14346055598645</c:v>
                </c:pt>
                <c:pt idx="104">
                  <c:v>482.87942433259269</c:v>
                </c:pt>
                <c:pt idx="105">
                  <c:v>486.51879888753945</c:v>
                </c:pt>
                <c:pt idx="106">
                  <c:v>490.0631808144185</c:v>
                </c:pt>
                <c:pt idx="107">
                  <c:v>493.51420183134536</c:v>
                </c:pt>
                <c:pt idx="108">
                  <c:v>496.87352337384806</c:v>
                </c:pt>
                <c:pt idx="109">
                  <c:v>500.14283151551138</c:v>
                </c:pt>
                <c:pt idx="110">
                  <c:v>503.32383220611712</c:v>
                </c:pt>
                <c:pt idx="111">
                  <c:v>506.41824681657022</c:v>
                </c:pt>
                <c:pt idx="112">
                  <c:v>509.42780797956311</c:v>
                </c:pt>
                <c:pt idx="113">
                  <c:v>512.35425571469671</c:v>
                </c:pt>
                <c:pt idx="114">
                  <c:v>515.19933382662487</c:v>
                </c:pt>
                <c:pt idx="115">
                  <c:v>517.96478656472141</c:v>
                </c:pt>
                <c:pt idx="116">
                  <c:v>520.65235553277239</c:v>
                </c:pt>
                <c:pt idx="117">
                  <c:v>523.26377683725514</c:v>
                </c:pt>
                <c:pt idx="118">
                  <c:v>525.8007784628843</c:v>
                </c:pt>
                <c:pt idx="119">
                  <c:v>528.26507786426885</c:v>
                </c:pt>
                <c:pt idx="120">
                  <c:v>530.65837976272076</c:v>
                </c:pt>
                <c:pt idx="121">
                  <c:v>532.98237413749928</c:v>
                </c:pt>
                <c:pt idx="122">
                  <c:v>535.23873440103353</c:v>
                </c:pt>
                <c:pt idx="123">
                  <c:v>537.42911574795392</c:v>
                </c:pt>
                <c:pt idx="124">
                  <c:v>539.55515366807094</c:v>
                </c:pt>
                <c:pt idx="125">
                  <c:v>541.61846261375831</c:v>
                </c:pt>
                <c:pt idx="126">
                  <c:v>543.62063481252824</c:v>
                </c:pt>
                <c:pt idx="127">
                  <c:v>545.56323921592968</c:v>
                </c:pt>
                <c:pt idx="128">
                  <c:v>547.44782057623797</c:v>
                </c:pt>
                <c:pt idx="129">
                  <c:v>549.27589864275888</c:v>
                </c:pt>
                <c:pt idx="130">
                  <c:v>551.04896746990926</c:v>
                </c:pt>
                <c:pt idx="131">
                  <c:v>552.76849482958778</c:v>
                </c:pt>
                <c:pt idx="132">
                  <c:v>554.43592172068611</c:v>
                </c:pt>
                <c:pt idx="133">
                  <c:v>556.05266196893149</c:v>
                </c:pt>
                <c:pt idx="134">
                  <c:v>557.62010191058096</c:v>
                </c:pt>
                <c:pt idx="135">
                  <c:v>559.13960015380962</c:v>
                </c:pt>
                <c:pt idx="136">
                  <c:v>560.61248741195675</c:v>
                </c:pt>
                <c:pt idx="137">
                  <c:v>562.04006640309183</c:v>
                </c:pt>
                <c:pt idx="138">
                  <c:v>563.4236118106719</c:v>
                </c:pt>
                <c:pt idx="139">
                  <c:v>564.76437030033946</c:v>
                </c:pt>
                <c:pt idx="140">
                  <c:v>566.06356058819597</c:v>
                </c:pt>
                <c:pt idx="141">
                  <c:v>567.32237355615121</c:v>
                </c:pt>
                <c:pt idx="142">
                  <c:v>568.54197241020813</c:v>
                </c:pt>
                <c:pt idx="143">
                  <c:v>569.72349287778911</c:v>
                </c:pt>
                <c:pt idx="144">
                  <c:v>570.86804344044867</c:v>
                </c:pt>
                <c:pt idx="145">
                  <c:v>571.97670559854396</c:v>
                </c:pt>
                <c:pt idx="146">
                  <c:v>573.05053416465091</c:v>
                </c:pt>
                <c:pt idx="147">
                  <c:v>574.09055758272086</c:v>
                </c:pt>
                <c:pt idx="148">
                  <c:v>575.09777827017092</c:v>
                </c:pt>
                <c:pt idx="149">
                  <c:v>576.07317298028693</c:v>
                </c:pt>
                <c:pt idx="150">
                  <c:v>577.01769318249603</c:v>
                </c:pt>
                <c:pt idx="151">
                  <c:v>577.93226545823632</c:v>
                </c:pt>
                <c:pt idx="152">
                  <c:v>578.81779191030887</c:v>
                </c:pt>
                <c:pt idx="153">
                  <c:v>579.6751505837517</c:v>
                </c:pt>
                <c:pt idx="154">
                  <c:v>580.50519589641431</c:v>
                </c:pt>
                <c:pt idx="155">
                  <c:v>581.30875907755149</c:v>
                </c:pt>
                <c:pt idx="156">
                  <c:v>582.08664861287866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20-42C7-9D96-90F73DF281C4}"/>
            </c:ext>
          </c:extLst>
        </c:ser>
        <c:ser>
          <c:idx val="6"/>
          <c:order val="1"/>
          <c:tx>
            <c:strRef>
              <c:f>播種日計算用!$Y$2</c:f>
              <c:strCache>
                <c:ptCount val="1"/>
                <c:pt idx="0">
                  <c:v>IR_2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播種日計算用!$H$3:$H$260</c:f>
              <c:numCache>
                <c:formatCode>m"月"d"日"</c:formatCode>
                <c:ptCount val="258"/>
                <c:pt idx="0">
                  <c:v>42607</c:v>
                </c:pt>
                <c:pt idx="1">
                  <c:v>42608</c:v>
                </c:pt>
                <c:pt idx="2">
                  <c:v>42609</c:v>
                </c:pt>
                <c:pt idx="3">
                  <c:v>42610</c:v>
                </c:pt>
                <c:pt idx="4">
                  <c:v>42611</c:v>
                </c:pt>
                <c:pt idx="5">
                  <c:v>42612</c:v>
                </c:pt>
                <c:pt idx="6">
                  <c:v>42613</c:v>
                </c:pt>
                <c:pt idx="7">
                  <c:v>42614</c:v>
                </c:pt>
                <c:pt idx="8">
                  <c:v>42615</c:v>
                </c:pt>
                <c:pt idx="9">
                  <c:v>42616</c:v>
                </c:pt>
                <c:pt idx="10">
                  <c:v>42617</c:v>
                </c:pt>
                <c:pt idx="11">
                  <c:v>42618</c:v>
                </c:pt>
                <c:pt idx="12">
                  <c:v>42619</c:v>
                </c:pt>
                <c:pt idx="13">
                  <c:v>42620</c:v>
                </c:pt>
                <c:pt idx="14">
                  <c:v>42621</c:v>
                </c:pt>
                <c:pt idx="15">
                  <c:v>42622</c:v>
                </c:pt>
                <c:pt idx="16">
                  <c:v>42623</c:v>
                </c:pt>
                <c:pt idx="17">
                  <c:v>42624</c:v>
                </c:pt>
                <c:pt idx="18">
                  <c:v>42625</c:v>
                </c:pt>
                <c:pt idx="19">
                  <c:v>42626</c:v>
                </c:pt>
                <c:pt idx="20">
                  <c:v>42627</c:v>
                </c:pt>
                <c:pt idx="21">
                  <c:v>42628</c:v>
                </c:pt>
                <c:pt idx="22">
                  <c:v>42629</c:v>
                </c:pt>
                <c:pt idx="23">
                  <c:v>42630</c:v>
                </c:pt>
                <c:pt idx="24">
                  <c:v>42631</c:v>
                </c:pt>
                <c:pt idx="25">
                  <c:v>42632</c:v>
                </c:pt>
                <c:pt idx="26">
                  <c:v>42633</c:v>
                </c:pt>
                <c:pt idx="27">
                  <c:v>42634</c:v>
                </c:pt>
                <c:pt idx="28">
                  <c:v>42635</c:v>
                </c:pt>
                <c:pt idx="29">
                  <c:v>42636</c:v>
                </c:pt>
                <c:pt idx="30">
                  <c:v>42637</c:v>
                </c:pt>
                <c:pt idx="31">
                  <c:v>42638</c:v>
                </c:pt>
                <c:pt idx="32">
                  <c:v>42639</c:v>
                </c:pt>
                <c:pt idx="33">
                  <c:v>42640</c:v>
                </c:pt>
                <c:pt idx="34">
                  <c:v>42641</c:v>
                </c:pt>
                <c:pt idx="35">
                  <c:v>42642</c:v>
                </c:pt>
                <c:pt idx="36">
                  <c:v>42643</c:v>
                </c:pt>
                <c:pt idx="37">
                  <c:v>42644</c:v>
                </c:pt>
                <c:pt idx="38">
                  <c:v>42645</c:v>
                </c:pt>
                <c:pt idx="39">
                  <c:v>42646</c:v>
                </c:pt>
                <c:pt idx="40">
                  <c:v>42647</c:v>
                </c:pt>
                <c:pt idx="41">
                  <c:v>42648</c:v>
                </c:pt>
                <c:pt idx="42">
                  <c:v>42649</c:v>
                </c:pt>
                <c:pt idx="43">
                  <c:v>42650</c:v>
                </c:pt>
                <c:pt idx="44">
                  <c:v>42651</c:v>
                </c:pt>
                <c:pt idx="45">
                  <c:v>42652</c:v>
                </c:pt>
                <c:pt idx="46">
                  <c:v>42653</c:v>
                </c:pt>
                <c:pt idx="47">
                  <c:v>42654</c:v>
                </c:pt>
                <c:pt idx="48">
                  <c:v>42655</c:v>
                </c:pt>
                <c:pt idx="49">
                  <c:v>42656</c:v>
                </c:pt>
                <c:pt idx="50">
                  <c:v>42657</c:v>
                </c:pt>
                <c:pt idx="51">
                  <c:v>42658</c:v>
                </c:pt>
                <c:pt idx="52">
                  <c:v>42659</c:v>
                </c:pt>
                <c:pt idx="53">
                  <c:v>42660</c:v>
                </c:pt>
                <c:pt idx="54">
                  <c:v>42661</c:v>
                </c:pt>
                <c:pt idx="55">
                  <c:v>42662</c:v>
                </c:pt>
                <c:pt idx="56">
                  <c:v>42663</c:v>
                </c:pt>
                <c:pt idx="57">
                  <c:v>42664</c:v>
                </c:pt>
                <c:pt idx="58">
                  <c:v>42665</c:v>
                </c:pt>
                <c:pt idx="59">
                  <c:v>42666</c:v>
                </c:pt>
                <c:pt idx="60">
                  <c:v>42667</c:v>
                </c:pt>
                <c:pt idx="61">
                  <c:v>42668</c:v>
                </c:pt>
                <c:pt idx="62">
                  <c:v>42669</c:v>
                </c:pt>
                <c:pt idx="63">
                  <c:v>42670</c:v>
                </c:pt>
                <c:pt idx="64">
                  <c:v>42671</c:v>
                </c:pt>
                <c:pt idx="65">
                  <c:v>42672</c:v>
                </c:pt>
                <c:pt idx="66">
                  <c:v>42673</c:v>
                </c:pt>
                <c:pt idx="67">
                  <c:v>42674</c:v>
                </c:pt>
                <c:pt idx="68">
                  <c:v>42675</c:v>
                </c:pt>
                <c:pt idx="69">
                  <c:v>42676</c:v>
                </c:pt>
                <c:pt idx="70">
                  <c:v>42677</c:v>
                </c:pt>
                <c:pt idx="71">
                  <c:v>42678</c:v>
                </c:pt>
                <c:pt idx="72">
                  <c:v>42679</c:v>
                </c:pt>
                <c:pt idx="73">
                  <c:v>42680</c:v>
                </c:pt>
                <c:pt idx="74">
                  <c:v>42681</c:v>
                </c:pt>
                <c:pt idx="75">
                  <c:v>42682</c:v>
                </c:pt>
                <c:pt idx="76">
                  <c:v>42683</c:v>
                </c:pt>
                <c:pt idx="77">
                  <c:v>42684</c:v>
                </c:pt>
                <c:pt idx="78">
                  <c:v>42685</c:v>
                </c:pt>
                <c:pt idx="79">
                  <c:v>42686</c:v>
                </c:pt>
                <c:pt idx="80">
                  <c:v>42687</c:v>
                </c:pt>
                <c:pt idx="81">
                  <c:v>42688</c:v>
                </c:pt>
                <c:pt idx="82">
                  <c:v>42689</c:v>
                </c:pt>
                <c:pt idx="83">
                  <c:v>42690</c:v>
                </c:pt>
                <c:pt idx="84">
                  <c:v>42691</c:v>
                </c:pt>
                <c:pt idx="85">
                  <c:v>42692</c:v>
                </c:pt>
                <c:pt idx="86">
                  <c:v>42693</c:v>
                </c:pt>
                <c:pt idx="87">
                  <c:v>42694</c:v>
                </c:pt>
                <c:pt idx="88">
                  <c:v>42695</c:v>
                </c:pt>
                <c:pt idx="89">
                  <c:v>42696</c:v>
                </c:pt>
                <c:pt idx="90">
                  <c:v>42697</c:v>
                </c:pt>
                <c:pt idx="91">
                  <c:v>42698</c:v>
                </c:pt>
                <c:pt idx="92">
                  <c:v>42699</c:v>
                </c:pt>
                <c:pt idx="93">
                  <c:v>42700</c:v>
                </c:pt>
                <c:pt idx="94">
                  <c:v>42701</c:v>
                </c:pt>
                <c:pt idx="95">
                  <c:v>42702</c:v>
                </c:pt>
                <c:pt idx="96">
                  <c:v>42703</c:v>
                </c:pt>
                <c:pt idx="97">
                  <c:v>42704</c:v>
                </c:pt>
                <c:pt idx="98">
                  <c:v>42705</c:v>
                </c:pt>
                <c:pt idx="99">
                  <c:v>42706</c:v>
                </c:pt>
                <c:pt idx="100">
                  <c:v>42707</c:v>
                </c:pt>
                <c:pt idx="101">
                  <c:v>42708</c:v>
                </c:pt>
                <c:pt idx="102">
                  <c:v>42709</c:v>
                </c:pt>
                <c:pt idx="103">
                  <c:v>42710</c:v>
                </c:pt>
                <c:pt idx="104">
                  <c:v>42711</c:v>
                </c:pt>
                <c:pt idx="105">
                  <c:v>42712</c:v>
                </c:pt>
                <c:pt idx="106">
                  <c:v>42713</c:v>
                </c:pt>
                <c:pt idx="107">
                  <c:v>42714</c:v>
                </c:pt>
                <c:pt idx="108">
                  <c:v>42715</c:v>
                </c:pt>
                <c:pt idx="109">
                  <c:v>42716</c:v>
                </c:pt>
                <c:pt idx="110">
                  <c:v>42717</c:v>
                </c:pt>
                <c:pt idx="111">
                  <c:v>42718</c:v>
                </c:pt>
                <c:pt idx="112">
                  <c:v>42719</c:v>
                </c:pt>
                <c:pt idx="113">
                  <c:v>42720</c:v>
                </c:pt>
                <c:pt idx="114">
                  <c:v>42721</c:v>
                </c:pt>
                <c:pt idx="115">
                  <c:v>42722</c:v>
                </c:pt>
                <c:pt idx="116">
                  <c:v>42723</c:v>
                </c:pt>
                <c:pt idx="117">
                  <c:v>42724</c:v>
                </c:pt>
                <c:pt idx="118">
                  <c:v>42725</c:v>
                </c:pt>
                <c:pt idx="119">
                  <c:v>42726</c:v>
                </c:pt>
                <c:pt idx="120">
                  <c:v>42727</c:v>
                </c:pt>
                <c:pt idx="121">
                  <c:v>42728</c:v>
                </c:pt>
                <c:pt idx="122">
                  <c:v>42729</c:v>
                </c:pt>
                <c:pt idx="123">
                  <c:v>42730</c:v>
                </c:pt>
                <c:pt idx="124">
                  <c:v>42731</c:v>
                </c:pt>
                <c:pt idx="125">
                  <c:v>42732</c:v>
                </c:pt>
                <c:pt idx="126">
                  <c:v>42733</c:v>
                </c:pt>
                <c:pt idx="127">
                  <c:v>42734</c:v>
                </c:pt>
                <c:pt idx="128">
                  <c:v>42735</c:v>
                </c:pt>
                <c:pt idx="129">
                  <c:v>42736</c:v>
                </c:pt>
                <c:pt idx="130">
                  <c:v>42737</c:v>
                </c:pt>
                <c:pt idx="131">
                  <c:v>42738</c:v>
                </c:pt>
                <c:pt idx="132">
                  <c:v>42739</c:v>
                </c:pt>
                <c:pt idx="133">
                  <c:v>42740</c:v>
                </c:pt>
                <c:pt idx="134">
                  <c:v>42741</c:v>
                </c:pt>
                <c:pt idx="135">
                  <c:v>42742</c:v>
                </c:pt>
                <c:pt idx="136">
                  <c:v>42743</c:v>
                </c:pt>
                <c:pt idx="137">
                  <c:v>42744</c:v>
                </c:pt>
                <c:pt idx="138">
                  <c:v>42745</c:v>
                </c:pt>
                <c:pt idx="139">
                  <c:v>42746</c:v>
                </c:pt>
                <c:pt idx="140">
                  <c:v>42747</c:v>
                </c:pt>
                <c:pt idx="141">
                  <c:v>42748</c:v>
                </c:pt>
                <c:pt idx="142">
                  <c:v>42749</c:v>
                </c:pt>
                <c:pt idx="143">
                  <c:v>42750</c:v>
                </c:pt>
                <c:pt idx="144">
                  <c:v>42751</c:v>
                </c:pt>
                <c:pt idx="145">
                  <c:v>42752</c:v>
                </c:pt>
                <c:pt idx="146">
                  <c:v>42753</c:v>
                </c:pt>
                <c:pt idx="147">
                  <c:v>42754</c:v>
                </c:pt>
                <c:pt idx="148">
                  <c:v>42755</c:v>
                </c:pt>
                <c:pt idx="149">
                  <c:v>42756</c:v>
                </c:pt>
                <c:pt idx="150">
                  <c:v>42757</c:v>
                </c:pt>
                <c:pt idx="151">
                  <c:v>42758</c:v>
                </c:pt>
                <c:pt idx="152">
                  <c:v>42759</c:v>
                </c:pt>
                <c:pt idx="153">
                  <c:v>42760</c:v>
                </c:pt>
                <c:pt idx="154">
                  <c:v>42761</c:v>
                </c:pt>
                <c:pt idx="155">
                  <c:v>42762</c:v>
                </c:pt>
                <c:pt idx="156">
                  <c:v>42763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</c:numCache>
            </c:numRef>
          </c:xVal>
          <c:yVal>
            <c:numRef>
              <c:f>播種日計算用!$Y$3:$Y$260</c:f>
              <c:numCache>
                <c:formatCode>0.0</c:formatCode>
                <c:ptCount val="25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0.30601652391056067</c:v>
                </c:pt>
                <c:pt idx="6">
                  <c:v>0.39134682648777658</c:v>
                </c:pt>
                <c:pt idx="7">
                  <c:v>0.49651032715881971</c:v>
                </c:pt>
                <c:pt idx="8">
                  <c:v>0.62510899151922483</c:v>
                </c:pt>
                <c:pt idx="9">
                  <c:v>0.78118168853515402</c:v>
                </c:pt>
                <c:pt idx="10">
                  <c:v>0.96921825859991106</c:v>
                </c:pt>
                <c:pt idx="11">
                  <c:v>1.1941677717200478</c:v>
                </c:pt>
                <c:pt idx="12">
                  <c:v>1.4614402787172092</c:v>
                </c:pt>
                <c:pt idx="13">
                  <c:v>1.7769014826265763</c:v>
                </c:pt>
                <c:pt idx="14">
                  <c:v>2.1468599046596575</c:v>
                </c:pt>
                <c:pt idx="15">
                  <c:v>2.5780462842721277</c:v>
                </c:pt>
                <c:pt idx="16">
                  <c:v>3.077585130406058</c:v>
                </c:pt>
                <c:pt idx="17">
                  <c:v>3.6529585247863903</c:v>
                </c:pt>
                <c:pt idx="18">
                  <c:v>4.3119624620171573</c:v>
                </c:pt>
                <c:pt idx="19">
                  <c:v>5.0626561890474777</c:v>
                </c:pt>
                <c:pt idx="20">
                  <c:v>5.9133051726572727</c:v>
                </c:pt>
                <c:pt idx="21">
                  <c:v>6.872318472861374</c:v>
                </c:pt>
                <c:pt idx="22">
                  <c:v>7.9481814282618375</c:v>
                </c:pt>
                <c:pt idx="23">
                  <c:v>9.149384663036269</c:v>
                </c:pt>
                <c:pt idx="24">
                  <c:v>10.484350502087933</c:v>
                </c:pt>
                <c:pt idx="25">
                  <c:v>11.961357929591404</c:v>
                </c:pt>
                <c:pt idx="26">
                  <c:v>13.588467246451412</c:v>
                </c:pt>
                <c:pt idx="27">
                  <c:v>15.373445574709418</c:v>
                </c:pt>
                <c:pt idx="28">
                  <c:v>17.323694323195202</c:v>
                </c:pt>
                <c:pt idx="29">
                  <c:v>19.446179670973297</c:v>
                </c:pt>
                <c:pt idx="30">
                  <c:v>21.747367046207689</c:v>
                </c:pt>
                <c:pt idx="31">
                  <c:v>24.233160481234957</c:v>
                </c:pt>
                <c:pt idx="32">
                  <c:v>26.908847613452416</c:v>
                </c:pt>
                <c:pt idx="33">
                  <c:v>29.779050979789048</c:v>
                </c:pt>
                <c:pt idx="34">
                  <c:v>32.84768612373373</c:v>
                </c:pt>
                <c:pt idx="35">
                  <c:v>36.117926901727763</c:v>
                </c:pt>
                <c:pt idx="36">
                  <c:v>39.59217824354878</c:v>
                </c:pt>
                <c:pt idx="37">
                  <c:v>43.27205649218039</c:v>
                </c:pt>
                <c:pt idx="38">
                  <c:v>47.15837732527018</c:v>
                </c:pt>
                <c:pt idx="39">
                  <c:v>51.251151144916932</c:v>
                </c:pt>
                <c:pt idx="40">
                  <c:v>55.549585717057013</c:v>
                </c:pt>
                <c:pt idx="41">
                  <c:v>60.052095747561886</c:v>
                </c:pt>
                <c:pt idx="42">
                  <c:v>64.756319000319664</c:v>
                </c:pt>
                <c:pt idx="43">
                  <c:v>69.659138493645514</c:v>
                </c:pt>
                <c:pt idx="44">
                  <c:v>74.756710255577701</c:v>
                </c:pt>
                <c:pt idx="45">
                  <c:v>80.044496075859144</c:v>
                </c:pt>
                <c:pt idx="46">
                  <c:v>85.517300662287553</c:v>
                </c:pt>
                <c:pt idx="47">
                  <c:v>91.169312590993002</c:v>
                </c:pt>
                <c:pt idx="48">
                  <c:v>96.994148433247631</c:v>
                </c:pt>
                <c:pt idx="49">
                  <c:v>102.98489944463643</c:v>
                </c:pt>
                <c:pt idx="50">
                  <c:v>109.13418021473426</c:v>
                </c:pt>
                <c:pt idx="51">
                  <c:v>115.43417869569093</c:v>
                </c:pt>
                <c:pt idx="52">
                  <c:v>121.87670705513467</c:v>
                </c:pt>
                <c:pt idx="53">
                  <c:v>128.45325283138988</c:v>
                </c:pt>
                <c:pt idx="54">
                  <c:v>135.15502990601419</c:v>
                </c:pt>
                <c:pt idx="55">
                  <c:v>141.97302884899599</c:v>
                </c:pt>
                <c:pt idx="56">
                  <c:v>148.89806623458804</c:v>
                </c:pt>
                <c:pt idx="57">
                  <c:v>155.920832569742</c:v>
                </c:pt>
                <c:pt idx="58">
                  <c:v>163.03193852160047</c:v>
                </c:pt>
                <c:pt idx="59">
                  <c:v>170.22195917473834</c:v>
                </c:pt>
                <c:pt idx="60">
                  <c:v>177.48147609217747</c:v>
                </c:pt>
                <c:pt idx="61">
                  <c:v>184.80111699606312</c:v>
                </c:pt>
                <c:pt idx="62">
                  <c:v>192.1715929238369</c:v>
                </c:pt>
                <c:pt idx="63">
                  <c:v>199.58373275339827</c:v>
                </c:pt>
                <c:pt idx="64">
                  <c:v>207.02851502583547</c:v>
                </c:pt>
                <c:pt idx="65">
                  <c:v>214.49709702663318</c:v>
                </c:pt>
                <c:pt idx="66">
                  <c:v>221.98084111568704</c:v>
                </c:pt>
                <c:pt idx="67">
                  <c:v>229.47133832292752</c:v>
                </c:pt>
                <c:pt idx="68">
                  <c:v>236.96042924985136</c:v>
                </c:pt>
                <c:pt idx="69">
                  <c:v>244.44022233783116</c:v>
                </c:pt>
                <c:pt idx="70">
                  <c:v>251.90310958179563</c:v>
                </c:pt>
                <c:pt idx="71">
                  <c:v>259.34177978285658</c:v>
                </c:pt>
                <c:pt idx="72">
                  <c:v>266.74922944584841</c:v>
                </c:pt>
                <c:pt idx="73">
                  <c:v>274.11877143769408</c:v>
                </c:pt>
                <c:pt idx="74">
                  <c:v>281.44404153019292</c:v>
                </c:pt>
                <c:pt idx="75">
                  <c:v>288.71900295642979</c:v>
                </c:pt>
                <c:pt idx="76">
                  <c:v>295.93794911370287</c:v>
                </c:pt>
                <c:pt idx="77">
                  <c:v>303.0955045478679</c:v>
                </c:pt>
                <c:pt idx="78">
                  <c:v>310.18662435446629</c:v>
                </c:pt>
                <c:pt idx="79">
                  <c:v>317.20659213114214</c:v>
                </c:pt>
                <c:pt idx="80">
                  <c:v>324.15101661381925</c:v>
                </c:pt>
                <c:pt idx="81">
                  <c:v>331.01582712608086</c:v>
                </c:pt>
                <c:pt idx="82">
                  <c:v>337.79726796732223</c:v>
                </c:pt>
                <c:pt idx="83">
                  <c:v>344.49189186067809</c:v>
                </c:pt>
                <c:pt idx="84">
                  <c:v>351.09655257659858</c:v>
                </c:pt>
                <c:pt idx="85">
                  <c:v>357.60839684238084</c:v>
                </c:pt>
                <c:pt idx="86">
                  <c:v>364.02485564206927</c:v>
                </c:pt>
                <c:pt idx="87">
                  <c:v>370.34363500502104</c:v>
                </c:pt>
                <c:pt idx="88">
                  <c:v>376.56270637518134</c:v>
                </c:pt>
                <c:pt idx="89">
                  <c:v>382.68029664680017</c:v>
                </c:pt>
                <c:pt idx="90">
                  <c:v>388.6948779460252</c:v>
                </c:pt>
                <c:pt idx="91">
                  <c:v>394.60515723158011</c:v>
                </c:pt>
                <c:pt idx="92">
                  <c:v>400.41006578162643</c:v>
                </c:pt>
                <c:pt idx="93">
                  <c:v>406.10874862797243</c:v>
                </c:pt>
                <c:pt idx="94">
                  <c:v>411.70055399303982</c:v>
                </c:pt>
                <c:pt idx="95">
                  <c:v>417.1850227794863</c:v>
                </c:pt>
                <c:pt idx="96">
                  <c:v>422.5618781571074</c:v>
                </c:pt>
                <c:pt idx="97">
                  <c:v>427.83101528663343</c:v>
                </c:pt>
                <c:pt idx="98">
                  <c:v>432.99249121530283</c:v>
                </c:pt>
                <c:pt idx="99">
                  <c:v>438.04651497464067</c:v>
                </c:pt>
                <c:pt idx="100">
                  <c:v>442.9934379067011</c:v>
                </c:pt>
                <c:pt idx="101">
                  <c:v>447.83374424114731</c:v>
                </c:pt>
                <c:pt idx="102">
                  <c:v>452.56804194193899</c:v>
                </c:pt>
                <c:pt idx="103">
                  <c:v>457.197053839067</c:v>
                </c:pt>
                <c:pt idx="104">
                  <c:v>461.72160905771545</c:v>
                </c:pt>
                <c:pt idx="105">
                  <c:v>466.14263475442971</c:v>
                </c:pt>
                <c:pt idx="106">
                  <c:v>470.46114816731739</c:v>
                </c:pt>
                <c:pt idx="107">
                  <c:v>474.67824898499742</c:v>
                </c:pt>
                <c:pt idx="108">
                  <c:v>478.79511203692562</c:v>
                </c:pt>
                <c:pt idx="109">
                  <c:v>482.81298030585401</c:v>
                </c:pt>
                <c:pt idx="110">
                  <c:v>486.73315826151361</c:v>
                </c:pt>
                <c:pt idx="111">
                  <c:v>490.55700551313043</c:v>
                </c:pt>
                <c:pt idx="112">
                  <c:v>494.28593077708632</c:v>
                </c:pt>
                <c:pt idx="113">
                  <c:v>497.92138615489591</c:v>
                </c:pt>
                <c:pt idx="114">
                  <c:v>501.46486171569325</c:v>
                </c:pt>
                <c:pt idx="115">
                  <c:v>504.91788037657653</c:v>
                </c:pt>
                <c:pt idx="116">
                  <c:v>508.28199307345051</c:v>
                </c:pt>
                <c:pt idx="117">
                  <c:v>511.55877421441323</c:v>
                </c:pt>
                <c:pt idx="118">
                  <c:v>514.74981740725013</c:v>
                </c:pt>
                <c:pt idx="119">
                  <c:v>517.85673145221608</c:v>
                </c:pt>
                <c:pt idx="120">
                  <c:v>520.88113659098758</c:v>
                </c:pt>
                <c:pt idx="121">
                  <c:v>523.82466100245711</c:v>
                </c:pt>
                <c:pt idx="122">
                  <c:v>526.68893753589703</c:v>
                </c:pt>
                <c:pt idx="123">
                  <c:v>529.47560067194433</c:v>
                </c:pt>
                <c:pt idx="124">
                  <c:v>532.18628370183774</c:v>
                </c:pt>
                <c:pt idx="125">
                  <c:v>534.82261611536967</c:v>
                </c:pt>
                <c:pt idx="126">
                  <c:v>537.38622118809133</c:v>
                </c:pt>
                <c:pt idx="127">
                  <c:v>539.87871375842201</c:v>
                </c:pt>
                <c:pt idx="128">
                  <c:v>542.30169818546415</c:v>
                </c:pt>
                <c:pt idx="129">
                  <c:v>544.65676647849955</c:v>
                </c:pt>
                <c:pt idx="130">
                  <c:v>546.94549658934568</c:v>
                </c:pt>
                <c:pt idx="131">
                  <c:v>549.16945085896839</c:v>
                </c:pt>
                <c:pt idx="132">
                  <c:v>551.33017460999019</c:v>
                </c:pt>
                <c:pt idx="133">
                  <c:v>553.4291948769802</c:v>
                </c:pt>
                <c:pt idx="134">
                  <c:v>555.46801926667661</c:v>
                </c:pt>
                <c:pt idx="135">
                  <c:v>557.44813494055927</c:v>
                </c:pt>
                <c:pt idx="136">
                  <c:v>559.37100771246764</c:v>
                </c:pt>
                <c:pt idx="137">
                  <c:v>561.23808125423784</c:v>
                </c:pt>
                <c:pt idx="138">
                  <c:v>563.05077640260799</c:v>
                </c:pt>
                <c:pt idx="139">
                  <c:v>564.81049056092832</c:v>
                </c:pt>
                <c:pt idx="140">
                  <c:v>566.51859718948253</c:v>
                </c:pt>
                <c:pt idx="141">
                  <c:v>568.17644537850913</c:v>
                </c:pt>
                <c:pt idx="142">
                  <c:v>569.78535949827915</c:v>
                </c:pt>
                <c:pt idx="143">
                  <c:v>571.34663892085302</c:v>
                </c:pt>
                <c:pt idx="144">
                  <c:v>572.861557808405</c:v>
                </c:pt>
                <c:pt idx="145">
                  <c:v>574.33136496325142</c:v>
                </c:pt>
                <c:pt idx="146">
                  <c:v>575.75728373497498</c:v>
                </c:pt>
                <c:pt idx="147">
                  <c:v>577.14051198027153</c:v>
                </c:pt>
                <c:pt idx="148">
                  <c:v>578.48222207138474</c:v>
                </c:pt>
                <c:pt idx="149">
                  <c:v>579.7835609492148</c:v>
                </c:pt>
                <c:pt idx="150">
                  <c:v>581.04565021741087</c:v>
                </c:pt>
                <c:pt idx="151">
                  <c:v>582.26958627396073</c:v>
                </c:pt>
                <c:pt idx="152">
                  <c:v>583.45644047699841</c:v>
                </c:pt>
                <c:pt idx="153">
                  <c:v>584.60725934173843</c:v>
                </c:pt>
                <c:pt idx="154">
                  <c:v>585.72306476563608</c:v>
                </c:pt>
                <c:pt idx="155">
                  <c:v>586.80485427904819</c:v>
                </c:pt>
                <c:pt idx="156">
                  <c:v>587.85360131883658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20-42C7-9D96-90F73DF281C4}"/>
            </c:ext>
          </c:extLst>
        </c:ser>
        <c:ser>
          <c:idx val="7"/>
          <c:order val="2"/>
          <c:tx>
            <c:strRef>
              <c:f>播種日計算用!$Z$2</c:f>
              <c:strCache>
                <c:ptCount val="1"/>
                <c:pt idx="0">
                  <c:v>IR_3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播種日計算用!$H$3:$H$260</c:f>
              <c:numCache>
                <c:formatCode>m"月"d"日"</c:formatCode>
                <c:ptCount val="258"/>
                <c:pt idx="0">
                  <c:v>42607</c:v>
                </c:pt>
                <c:pt idx="1">
                  <c:v>42608</c:v>
                </c:pt>
                <c:pt idx="2">
                  <c:v>42609</c:v>
                </c:pt>
                <c:pt idx="3">
                  <c:v>42610</c:v>
                </c:pt>
                <c:pt idx="4">
                  <c:v>42611</c:v>
                </c:pt>
                <c:pt idx="5">
                  <c:v>42612</c:v>
                </c:pt>
                <c:pt idx="6">
                  <c:v>42613</c:v>
                </c:pt>
                <c:pt idx="7">
                  <c:v>42614</c:v>
                </c:pt>
                <c:pt idx="8">
                  <c:v>42615</c:v>
                </c:pt>
                <c:pt idx="9">
                  <c:v>42616</c:v>
                </c:pt>
                <c:pt idx="10">
                  <c:v>42617</c:v>
                </c:pt>
                <c:pt idx="11">
                  <c:v>42618</c:v>
                </c:pt>
                <c:pt idx="12">
                  <c:v>42619</c:v>
                </c:pt>
                <c:pt idx="13">
                  <c:v>42620</c:v>
                </c:pt>
                <c:pt idx="14">
                  <c:v>42621</c:v>
                </c:pt>
                <c:pt idx="15">
                  <c:v>42622</c:v>
                </c:pt>
                <c:pt idx="16">
                  <c:v>42623</c:v>
                </c:pt>
                <c:pt idx="17">
                  <c:v>42624</c:v>
                </c:pt>
                <c:pt idx="18">
                  <c:v>42625</c:v>
                </c:pt>
                <c:pt idx="19">
                  <c:v>42626</c:v>
                </c:pt>
                <c:pt idx="20">
                  <c:v>42627</c:v>
                </c:pt>
                <c:pt idx="21">
                  <c:v>42628</c:v>
                </c:pt>
                <c:pt idx="22">
                  <c:v>42629</c:v>
                </c:pt>
                <c:pt idx="23">
                  <c:v>42630</c:v>
                </c:pt>
                <c:pt idx="24">
                  <c:v>42631</c:v>
                </c:pt>
                <c:pt idx="25">
                  <c:v>42632</c:v>
                </c:pt>
                <c:pt idx="26">
                  <c:v>42633</c:v>
                </c:pt>
                <c:pt idx="27">
                  <c:v>42634</c:v>
                </c:pt>
                <c:pt idx="28">
                  <c:v>42635</c:v>
                </c:pt>
                <c:pt idx="29">
                  <c:v>42636</c:v>
                </c:pt>
                <c:pt idx="30">
                  <c:v>42637</c:v>
                </c:pt>
                <c:pt idx="31">
                  <c:v>42638</c:v>
                </c:pt>
                <c:pt idx="32">
                  <c:v>42639</c:v>
                </c:pt>
                <c:pt idx="33">
                  <c:v>42640</c:v>
                </c:pt>
                <c:pt idx="34">
                  <c:v>42641</c:v>
                </c:pt>
                <c:pt idx="35">
                  <c:v>42642</c:v>
                </c:pt>
                <c:pt idx="36">
                  <c:v>42643</c:v>
                </c:pt>
                <c:pt idx="37">
                  <c:v>42644</c:v>
                </c:pt>
                <c:pt idx="38">
                  <c:v>42645</c:v>
                </c:pt>
                <c:pt idx="39">
                  <c:v>42646</c:v>
                </c:pt>
                <c:pt idx="40">
                  <c:v>42647</c:v>
                </c:pt>
                <c:pt idx="41">
                  <c:v>42648</c:v>
                </c:pt>
                <c:pt idx="42">
                  <c:v>42649</c:v>
                </c:pt>
                <c:pt idx="43">
                  <c:v>42650</c:v>
                </c:pt>
                <c:pt idx="44">
                  <c:v>42651</c:v>
                </c:pt>
                <c:pt idx="45">
                  <c:v>42652</c:v>
                </c:pt>
                <c:pt idx="46">
                  <c:v>42653</c:v>
                </c:pt>
                <c:pt idx="47">
                  <c:v>42654</c:v>
                </c:pt>
                <c:pt idx="48">
                  <c:v>42655</c:v>
                </c:pt>
                <c:pt idx="49">
                  <c:v>42656</c:v>
                </c:pt>
                <c:pt idx="50">
                  <c:v>42657</c:v>
                </c:pt>
                <c:pt idx="51">
                  <c:v>42658</c:v>
                </c:pt>
                <c:pt idx="52">
                  <c:v>42659</c:v>
                </c:pt>
                <c:pt idx="53">
                  <c:v>42660</c:v>
                </c:pt>
                <c:pt idx="54">
                  <c:v>42661</c:v>
                </c:pt>
                <c:pt idx="55">
                  <c:v>42662</c:v>
                </c:pt>
                <c:pt idx="56">
                  <c:v>42663</c:v>
                </c:pt>
                <c:pt idx="57">
                  <c:v>42664</c:v>
                </c:pt>
                <c:pt idx="58">
                  <c:v>42665</c:v>
                </c:pt>
                <c:pt idx="59">
                  <c:v>42666</c:v>
                </c:pt>
                <c:pt idx="60">
                  <c:v>42667</c:v>
                </c:pt>
                <c:pt idx="61">
                  <c:v>42668</c:v>
                </c:pt>
                <c:pt idx="62">
                  <c:v>42669</c:v>
                </c:pt>
                <c:pt idx="63">
                  <c:v>42670</c:v>
                </c:pt>
                <c:pt idx="64">
                  <c:v>42671</c:v>
                </c:pt>
                <c:pt idx="65">
                  <c:v>42672</c:v>
                </c:pt>
                <c:pt idx="66">
                  <c:v>42673</c:v>
                </c:pt>
                <c:pt idx="67">
                  <c:v>42674</c:v>
                </c:pt>
                <c:pt idx="68">
                  <c:v>42675</c:v>
                </c:pt>
                <c:pt idx="69">
                  <c:v>42676</c:v>
                </c:pt>
                <c:pt idx="70">
                  <c:v>42677</c:v>
                </c:pt>
                <c:pt idx="71">
                  <c:v>42678</c:v>
                </c:pt>
                <c:pt idx="72">
                  <c:v>42679</c:v>
                </c:pt>
                <c:pt idx="73">
                  <c:v>42680</c:v>
                </c:pt>
                <c:pt idx="74">
                  <c:v>42681</c:v>
                </c:pt>
                <c:pt idx="75">
                  <c:v>42682</c:v>
                </c:pt>
                <c:pt idx="76">
                  <c:v>42683</c:v>
                </c:pt>
                <c:pt idx="77">
                  <c:v>42684</c:v>
                </c:pt>
                <c:pt idx="78">
                  <c:v>42685</c:v>
                </c:pt>
                <c:pt idx="79">
                  <c:v>42686</c:v>
                </c:pt>
                <c:pt idx="80">
                  <c:v>42687</c:v>
                </c:pt>
                <c:pt idx="81">
                  <c:v>42688</c:v>
                </c:pt>
                <c:pt idx="82">
                  <c:v>42689</c:v>
                </c:pt>
                <c:pt idx="83">
                  <c:v>42690</c:v>
                </c:pt>
                <c:pt idx="84">
                  <c:v>42691</c:v>
                </c:pt>
                <c:pt idx="85">
                  <c:v>42692</c:v>
                </c:pt>
                <c:pt idx="86">
                  <c:v>42693</c:v>
                </c:pt>
                <c:pt idx="87">
                  <c:v>42694</c:v>
                </c:pt>
                <c:pt idx="88">
                  <c:v>42695</c:v>
                </c:pt>
                <c:pt idx="89">
                  <c:v>42696</c:v>
                </c:pt>
                <c:pt idx="90">
                  <c:v>42697</c:v>
                </c:pt>
                <c:pt idx="91">
                  <c:v>42698</c:v>
                </c:pt>
                <c:pt idx="92">
                  <c:v>42699</c:v>
                </c:pt>
                <c:pt idx="93">
                  <c:v>42700</c:v>
                </c:pt>
                <c:pt idx="94">
                  <c:v>42701</c:v>
                </c:pt>
                <c:pt idx="95">
                  <c:v>42702</c:v>
                </c:pt>
                <c:pt idx="96">
                  <c:v>42703</c:v>
                </c:pt>
                <c:pt idx="97">
                  <c:v>42704</c:v>
                </c:pt>
                <c:pt idx="98">
                  <c:v>42705</c:v>
                </c:pt>
                <c:pt idx="99">
                  <c:v>42706</c:v>
                </c:pt>
                <c:pt idx="100">
                  <c:v>42707</c:v>
                </c:pt>
                <c:pt idx="101">
                  <c:v>42708</c:v>
                </c:pt>
                <c:pt idx="102">
                  <c:v>42709</c:v>
                </c:pt>
                <c:pt idx="103">
                  <c:v>42710</c:v>
                </c:pt>
                <c:pt idx="104">
                  <c:v>42711</c:v>
                </c:pt>
                <c:pt idx="105">
                  <c:v>42712</c:v>
                </c:pt>
                <c:pt idx="106">
                  <c:v>42713</c:v>
                </c:pt>
                <c:pt idx="107">
                  <c:v>42714</c:v>
                </c:pt>
                <c:pt idx="108">
                  <c:v>42715</c:v>
                </c:pt>
                <c:pt idx="109">
                  <c:v>42716</c:v>
                </c:pt>
                <c:pt idx="110">
                  <c:v>42717</c:v>
                </c:pt>
                <c:pt idx="111">
                  <c:v>42718</c:v>
                </c:pt>
                <c:pt idx="112">
                  <c:v>42719</c:v>
                </c:pt>
                <c:pt idx="113">
                  <c:v>42720</c:v>
                </c:pt>
                <c:pt idx="114">
                  <c:v>42721</c:v>
                </c:pt>
                <c:pt idx="115">
                  <c:v>42722</c:v>
                </c:pt>
                <c:pt idx="116">
                  <c:v>42723</c:v>
                </c:pt>
                <c:pt idx="117">
                  <c:v>42724</c:v>
                </c:pt>
                <c:pt idx="118">
                  <c:v>42725</c:v>
                </c:pt>
                <c:pt idx="119">
                  <c:v>42726</c:v>
                </c:pt>
                <c:pt idx="120">
                  <c:v>42727</c:v>
                </c:pt>
                <c:pt idx="121">
                  <c:v>42728</c:v>
                </c:pt>
                <c:pt idx="122">
                  <c:v>42729</c:v>
                </c:pt>
                <c:pt idx="123">
                  <c:v>42730</c:v>
                </c:pt>
                <c:pt idx="124">
                  <c:v>42731</c:v>
                </c:pt>
                <c:pt idx="125">
                  <c:v>42732</c:v>
                </c:pt>
                <c:pt idx="126">
                  <c:v>42733</c:v>
                </c:pt>
                <c:pt idx="127">
                  <c:v>42734</c:v>
                </c:pt>
                <c:pt idx="128">
                  <c:v>42735</c:v>
                </c:pt>
                <c:pt idx="129">
                  <c:v>42736</c:v>
                </c:pt>
                <c:pt idx="130">
                  <c:v>42737</c:v>
                </c:pt>
                <c:pt idx="131">
                  <c:v>42738</c:v>
                </c:pt>
                <c:pt idx="132">
                  <c:v>42739</c:v>
                </c:pt>
                <c:pt idx="133">
                  <c:v>42740</c:v>
                </c:pt>
                <c:pt idx="134">
                  <c:v>42741</c:v>
                </c:pt>
                <c:pt idx="135">
                  <c:v>42742</c:v>
                </c:pt>
                <c:pt idx="136">
                  <c:v>42743</c:v>
                </c:pt>
                <c:pt idx="137">
                  <c:v>42744</c:v>
                </c:pt>
                <c:pt idx="138">
                  <c:v>42745</c:v>
                </c:pt>
                <c:pt idx="139">
                  <c:v>42746</c:v>
                </c:pt>
                <c:pt idx="140">
                  <c:v>42747</c:v>
                </c:pt>
                <c:pt idx="141">
                  <c:v>42748</c:v>
                </c:pt>
                <c:pt idx="142">
                  <c:v>42749</c:v>
                </c:pt>
                <c:pt idx="143">
                  <c:v>42750</c:v>
                </c:pt>
                <c:pt idx="144">
                  <c:v>42751</c:v>
                </c:pt>
                <c:pt idx="145">
                  <c:v>42752</c:v>
                </c:pt>
                <c:pt idx="146">
                  <c:v>42753</c:v>
                </c:pt>
                <c:pt idx="147">
                  <c:v>42754</c:v>
                </c:pt>
                <c:pt idx="148">
                  <c:v>42755</c:v>
                </c:pt>
                <c:pt idx="149">
                  <c:v>42756</c:v>
                </c:pt>
                <c:pt idx="150">
                  <c:v>42757</c:v>
                </c:pt>
                <c:pt idx="151">
                  <c:v>42758</c:v>
                </c:pt>
                <c:pt idx="152">
                  <c:v>42759</c:v>
                </c:pt>
                <c:pt idx="153">
                  <c:v>42760</c:v>
                </c:pt>
                <c:pt idx="154">
                  <c:v>42761</c:v>
                </c:pt>
                <c:pt idx="155">
                  <c:v>42762</c:v>
                </c:pt>
                <c:pt idx="156">
                  <c:v>42763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</c:numCache>
            </c:numRef>
          </c:xVal>
          <c:yVal>
            <c:numRef>
              <c:f>播種日計算用!$Z$3:$Z$260</c:f>
              <c:numCache>
                <c:formatCode>0.0</c:formatCode>
                <c:ptCount val="25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0.31360285745026395</c:v>
                </c:pt>
                <c:pt idx="11">
                  <c:v>0.39690988153556744</c:v>
                </c:pt>
                <c:pt idx="12">
                  <c:v>0.49869872060093873</c:v>
                </c:pt>
                <c:pt idx="13">
                  <c:v>0.62218134093621347</c:v>
                </c:pt>
                <c:pt idx="14">
                  <c:v>0.77094431402611741</c:v>
                </c:pt>
                <c:pt idx="15">
                  <c:v>0.94896088480138752</c:v>
                </c:pt>
                <c:pt idx="16">
                  <c:v>1.1605985367907179</c:v>
                </c:pt>
                <c:pt idx="17">
                  <c:v>1.4106215154998099</c:v>
                </c:pt>
                <c:pt idx="18">
                  <c:v>1.7041878580121437</c:v>
                </c:pt>
                <c:pt idx="19">
                  <c:v>2.0468405798961347</c:v>
                </c:pt>
                <c:pt idx="20">
                  <c:v>2.4444927868895632</c:v>
                </c:pt>
                <c:pt idx="21">
                  <c:v>2.9034066048904688</c:v>
                </c:pt>
                <c:pt idx="22">
                  <c:v>3.4301659535577302</c:v>
                </c:pt>
                <c:pt idx="23">
                  <c:v>4.0316433222028083</c:v>
                </c:pt>
                <c:pt idx="24">
                  <c:v>4.7149608375430772</c:v>
                </c:pt>
                <c:pt idx="25">
                  <c:v>5.4874460373782954</c:v>
                </c:pt>
                <c:pt idx="26">
                  <c:v>6.356582878766516</c:v>
                </c:pt>
                <c:pt idx="27">
                  <c:v>7.3299586106908201</c:v>
                </c:pt>
                <c:pt idx="28">
                  <c:v>8.4152072269499758</c:v>
                </c:pt>
                <c:pt idx="29">
                  <c:v>9.6199502831164949</c:v>
                </c:pt>
                <c:pt idx="30">
                  <c:v>10.951735910577167</c:v>
                </c:pt>
                <c:pt idx="31">
                  <c:v>12.417976890252516</c:v>
                </c:pt>
                <c:pt idx="32">
                  <c:v>14.02588865856532</c:v>
                </c:pt>
                <c:pt idx="33">
                  <c:v>15.782428109168892</c:v>
                </c:pt>
                <c:pt idx="34">
                  <c:v>17.694234026951573</c:v>
                </c:pt>
                <c:pt idx="35">
                  <c:v>19.767569947454646</c:v>
                </c:pt>
                <c:pt idx="36">
                  <c:v>22.008270176987214</c:v>
                </c:pt>
                <c:pt idx="37">
                  <c:v>24.421689638572964</c:v>
                </c:pt>
                <c:pt idx="38">
                  <c:v>27.012658128779169</c:v>
                </c:pt>
                <c:pt idx="39">
                  <c:v>29.785439482903488</c:v>
                </c:pt>
                <c:pt idx="40">
                  <c:v>32.743696053381399</c:v>
                </c:pt>
                <c:pt idx="41">
                  <c:v>35.89045881100931</c:v>
                </c:pt>
                <c:pt idx="42">
                  <c:v>39.228103282909771</c:v>
                </c:pt>
                <c:pt idx="43">
                  <c:v>42.758331447160849</c:v>
                </c:pt>
                <c:pt idx="44">
                  <c:v>46.482159613519705</c:v>
                </c:pt>
                <c:pt idx="45">
                  <c:v>50.39991223428126</c:v>
                </c:pt>
                <c:pt idx="46">
                  <c:v>54.511221510352321</c:v>
                </c:pt>
                <c:pt idx="47">
                  <c:v>58.81503258613769</c:v>
                </c:pt>
                <c:pt idx="48">
                  <c:v>63.309614063605629</c:v>
                </c:pt>
                <c:pt idx="49">
                  <c:v>67.992573511436305</c:v>
                </c:pt>
                <c:pt idx="50">
                  <c:v>72.860877599732035</c:v>
                </c:pt>
                <c:pt idx="51">
                  <c:v>77.910876454420475</c:v>
                </c:pt>
                <c:pt idx="52">
                  <c:v>83.138331798061827</c:v>
                </c:pt>
                <c:pt idx="53">
                  <c:v>88.538448424950531</c:v>
                </c:pt>
                <c:pt idx="54">
                  <c:v>94.105908547710939</c:v>
                </c:pt>
                <c:pt idx="55">
                  <c:v>99.834908549442019</c:v>
                </c:pt>
                <c:pt idx="56">
                  <c:v>105.71919767919843</c:v>
                </c:pt>
                <c:pt idx="57">
                  <c:v>111.75211823846959</c:v>
                </c:pt>
                <c:pt idx="58">
                  <c:v>117.92664682156909</c:v>
                </c:pt>
                <c:pt idx="59">
                  <c:v>124.23543619268722</c:v>
                </c:pt>
                <c:pt idx="60">
                  <c:v>130.67085740601192</c:v>
                </c:pt>
                <c:pt idx="61">
                  <c:v>137.22504180202387</c:v>
                </c:pt>
                <c:pt idx="62">
                  <c:v>143.88992254209734</c:v>
                </c:pt>
                <c:pt idx="63">
                  <c:v>150.65727537420346</c:v>
                </c:pt>
                <c:pt idx="64">
                  <c:v>157.51875835418639</c:v>
                </c:pt>
                <c:pt idx="65">
                  <c:v>164.4659502791944</c:v>
                </c:pt>
                <c:pt idx="66">
                  <c:v>171.490387621883</c:v>
                </c:pt>
                <c:pt idx="67">
                  <c:v>178.58359978551971</c:v>
                </c:pt>
                <c:pt idx="68">
                  <c:v>185.73714253072549</c:v>
                </c:pt>
                <c:pt idx="69">
                  <c:v>192.94262945396002</c:v>
                </c:pt>
                <c:pt idx="70">
                  <c:v>200.19176142573883</c:v>
                </c:pt>
                <c:pt idx="71">
                  <c:v>207.47635392274677</c:v>
                </c:pt>
                <c:pt idx="72">
                  <c:v>214.78836221233456</c:v>
                </c:pt>
                <c:pt idx="73">
                  <c:v>222.11990437024477</c:v>
                </c:pt>
                <c:pt idx="74">
                  <c:v>229.46328213274134</c:v>
                </c:pt>
                <c:pt idx="75">
                  <c:v>236.81099960259988</c:v>
                </c:pt>
                <c:pt idx="76">
                  <c:v>244.15577984464292</c:v>
                </c:pt>
                <c:pt idx="77">
                  <c:v>251.49057942073119</c:v>
                </c:pt>
                <c:pt idx="78">
                  <c:v>258.80860092639375</c:v>
                </c:pt>
                <c:pt idx="79">
                  <c:v>266.10330360168149</c:v>
                </c:pt>
                <c:pt idx="80">
                  <c:v>273.36841209745921</c:v>
                </c:pt>
                <c:pt idx="81">
                  <c:v>280.5979234853101</c:v>
                </c:pt>
                <c:pt idx="82">
                  <c:v>287.78611260463219</c:v>
                </c:pt>
                <c:pt idx="83">
                  <c:v>294.92753584448729</c:v>
                </c:pt>
                <c:pt idx="84">
                  <c:v>302.01703346042649</c:v>
                </c:pt>
                <c:pt idx="85">
                  <c:v>309.04973052800523</c:v>
                </c:pt>
                <c:pt idx="86">
                  <c:v>316.02103663512599</c:v>
                </c:pt>
                <c:pt idx="87">
                  <c:v>322.92664441483635</c:v>
                </c:pt>
                <c:pt idx="88">
                  <c:v>329.76252701887074</c:v>
                </c:pt>
                <c:pt idx="89">
                  <c:v>336.52493463018419</c:v>
                </c:pt>
                <c:pt idx="90">
                  <c:v>343.21039011006718</c:v>
                </c:pt>
                <c:pt idx="91">
                  <c:v>349.81568387227418</c:v>
                </c:pt>
                <c:pt idx="92">
                  <c:v>356.33786807301829</c:v>
                </c:pt>
                <c:pt idx="93">
                  <c:v>362.77425020177873</c:v>
                </c:pt>
                <c:pt idx="94">
                  <c:v>369.12238615369739</c:v>
                </c:pt>
                <c:pt idx="95">
                  <c:v>375.38007285999646</c:v>
                </c:pt>
                <c:pt idx="96">
                  <c:v>381.54534054836972</c:v>
                </c:pt>
                <c:pt idx="97">
                  <c:v>387.61644470076567</c:v>
                </c:pt>
                <c:pt idx="98">
                  <c:v>393.59185777141499</c:v>
                </c:pt>
                <c:pt idx="99">
                  <c:v>399.47026072342663</c:v>
                </c:pt>
                <c:pt idx="100">
                  <c:v>405.25053443780064</c:v>
                </c:pt>
                <c:pt idx="101">
                  <c:v>410.93175104432703</c:v>
                </c:pt>
                <c:pt idx="102">
                  <c:v>416.51316521958159</c:v>
                </c:pt>
                <c:pt idx="103">
                  <c:v>421.9942054931081</c:v>
                </c:pt>
                <c:pt idx="104">
                  <c:v>427.37446559892135</c:v>
                </c:pt>
                <c:pt idx="105">
                  <c:v>432.6536959056715</c:v>
                </c:pt>
                <c:pt idx="106">
                  <c:v>437.83179495521222</c:v>
                </c:pt>
                <c:pt idx="107">
                  <c:v>442.90880113589628</c:v>
                </c:pt>
                <c:pt idx="108">
                  <c:v>447.88488451370279</c:v>
                </c:pt>
                <c:pt idx="109">
                  <c:v>452.76033884127543</c:v>
                </c:pt>
                <c:pt idx="110">
                  <c:v>457.53557376212603</c:v>
                </c:pt>
                <c:pt idx="111">
                  <c:v>462.21110722461833</c:v>
                </c:pt>
                <c:pt idx="112">
                  <c:v>466.78755811791154</c:v>
                </c:pt>
                <c:pt idx="113">
                  <c:v>471.26563913978259</c:v>
                </c:pt>
                <c:pt idx="114">
                  <c:v>475.64614990417255</c:v>
                </c:pt>
                <c:pt idx="115">
                  <c:v>479.92997029440545</c:v>
                </c:pt>
                <c:pt idx="116">
                  <c:v>484.11805406629105</c:v>
                </c:pt>
                <c:pt idx="117">
                  <c:v>488.21142270375464</c:v>
                </c:pt>
                <c:pt idx="118">
                  <c:v>492.21115952821555</c:v>
                </c:pt>
                <c:pt idx="119">
                  <c:v>496.11840406165823</c:v>
                </c:pt>
                <c:pt idx="120">
                  <c:v>499.93434664220371</c:v>
                </c:pt>
                <c:pt idx="121">
                  <c:v>503.66022328997138</c:v>
                </c:pt>
                <c:pt idx="122">
                  <c:v>507.29731082013171</c:v>
                </c:pt>
                <c:pt idx="123">
                  <c:v>510.8469221992662</c:v>
                </c:pt>
                <c:pt idx="124">
                  <c:v>514.31040214047198</c:v>
                </c:pt>
                <c:pt idx="125">
                  <c:v>517.68912293206472</c:v>
                </c:pt>
                <c:pt idx="126">
                  <c:v>520.98448049424121</c:v>
                </c:pt>
                <c:pt idx="127">
                  <c:v>524.1978906576428</c:v>
                </c:pt>
                <c:pt idx="128">
                  <c:v>527.33078565742755</c:v>
                </c:pt>
                <c:pt idx="129">
                  <c:v>530.38461083618199</c:v>
                </c:pt>
                <c:pt idx="130">
                  <c:v>533.36082154879318</c:v>
                </c:pt>
                <c:pt idx="131">
                  <c:v>536.26088026224966</c:v>
                </c:pt>
                <c:pt idx="132">
                  <c:v>539.08625384323011</c:v>
                </c:pt>
                <c:pt idx="133">
                  <c:v>541.83841102628242</c:v>
                </c:pt>
                <c:pt idx="134">
                  <c:v>544.51882005537595</c:v>
                </c:pt>
                <c:pt idx="135">
                  <c:v>547.12894649162092</c:v>
                </c:pt>
                <c:pt idx="136">
                  <c:v>549.6702511800064</c:v>
                </c:pt>
                <c:pt idx="137">
                  <c:v>552.14418836807215</c:v>
                </c:pt>
                <c:pt idx="138">
                  <c:v>554.55220396953814</c:v>
                </c:pt>
                <c:pt idx="139">
                  <c:v>556.89573396603271</c:v>
                </c:pt>
                <c:pt idx="140">
                  <c:v>559.17620294019866</c:v>
                </c:pt>
                <c:pt idx="141">
                  <c:v>561.39502273360824</c:v>
                </c:pt>
                <c:pt idx="142">
                  <c:v>563.5535912230921</c:v>
                </c:pt>
                <c:pt idx="143">
                  <c:v>565.65329120925173</c:v>
                </c:pt>
                <c:pt idx="144">
                  <c:v>567.69548941112214</c:v>
                </c:pt>
                <c:pt idx="145">
                  <c:v>569.68153556113396</c:v>
                </c:pt>
                <c:pt idx="146">
                  <c:v>571.61276159472482</c:v>
                </c:pt>
                <c:pt idx="147">
                  <c:v>573.49048092914848</c:v>
                </c:pt>
                <c:pt idx="148">
                  <c:v>575.31598782623178</c:v>
                </c:pt>
                <c:pt idx="149">
                  <c:v>577.09055683402903</c:v>
                </c:pt>
                <c:pt idx="150">
                  <c:v>578.8154423025311</c:v>
                </c:pt>
                <c:pt idx="151">
                  <c:v>580.49187796877993</c:v>
                </c:pt>
                <c:pt idx="152">
                  <c:v>582.12107660694471</c:v>
                </c:pt>
                <c:pt idx="153">
                  <c:v>583.70422973910581</c:v>
                </c:pt>
                <c:pt idx="154">
                  <c:v>585.24250740268951</c:v>
                </c:pt>
                <c:pt idx="155">
                  <c:v>586.73705797068385</c:v>
                </c:pt>
                <c:pt idx="156">
                  <c:v>588.18900802094856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620-42C7-9D96-90F73DF281C4}"/>
            </c:ext>
          </c:extLst>
        </c:ser>
        <c:ser>
          <c:idx val="8"/>
          <c:order val="3"/>
          <c:tx>
            <c:strRef>
              <c:f>播種日計算用!$AA$2</c:f>
              <c:strCache>
                <c:ptCount val="1"/>
                <c:pt idx="0">
                  <c:v>IR_4</c:v>
                </c:pt>
              </c:strCache>
            </c:strRef>
          </c:tx>
          <c:spPr>
            <a:ln w="19050" cap="rnd">
              <a:solidFill>
                <a:srgbClr val="00CCFF"/>
              </a:solidFill>
              <a:round/>
            </a:ln>
            <a:effectLst/>
          </c:spPr>
          <c:marker>
            <c:symbol val="none"/>
          </c:marker>
          <c:xVal>
            <c:numRef>
              <c:f>播種日計算用!$H$3:$H$260</c:f>
              <c:numCache>
                <c:formatCode>m"月"d"日"</c:formatCode>
                <c:ptCount val="258"/>
                <c:pt idx="0">
                  <c:v>42607</c:v>
                </c:pt>
                <c:pt idx="1">
                  <c:v>42608</c:v>
                </c:pt>
                <c:pt idx="2">
                  <c:v>42609</c:v>
                </c:pt>
                <c:pt idx="3">
                  <c:v>42610</c:v>
                </c:pt>
                <c:pt idx="4">
                  <c:v>42611</c:v>
                </c:pt>
                <c:pt idx="5">
                  <c:v>42612</c:v>
                </c:pt>
                <c:pt idx="6">
                  <c:v>42613</c:v>
                </c:pt>
                <c:pt idx="7">
                  <c:v>42614</c:v>
                </c:pt>
                <c:pt idx="8">
                  <c:v>42615</c:v>
                </c:pt>
                <c:pt idx="9">
                  <c:v>42616</c:v>
                </c:pt>
                <c:pt idx="10">
                  <c:v>42617</c:v>
                </c:pt>
                <c:pt idx="11">
                  <c:v>42618</c:v>
                </c:pt>
                <c:pt idx="12">
                  <c:v>42619</c:v>
                </c:pt>
                <c:pt idx="13">
                  <c:v>42620</c:v>
                </c:pt>
                <c:pt idx="14">
                  <c:v>42621</c:v>
                </c:pt>
                <c:pt idx="15">
                  <c:v>42622</c:v>
                </c:pt>
                <c:pt idx="16">
                  <c:v>42623</c:v>
                </c:pt>
                <c:pt idx="17">
                  <c:v>42624</c:v>
                </c:pt>
                <c:pt idx="18">
                  <c:v>42625</c:v>
                </c:pt>
                <c:pt idx="19">
                  <c:v>42626</c:v>
                </c:pt>
                <c:pt idx="20">
                  <c:v>42627</c:v>
                </c:pt>
                <c:pt idx="21">
                  <c:v>42628</c:v>
                </c:pt>
                <c:pt idx="22">
                  <c:v>42629</c:v>
                </c:pt>
                <c:pt idx="23">
                  <c:v>42630</c:v>
                </c:pt>
                <c:pt idx="24">
                  <c:v>42631</c:v>
                </c:pt>
                <c:pt idx="25">
                  <c:v>42632</c:v>
                </c:pt>
                <c:pt idx="26">
                  <c:v>42633</c:v>
                </c:pt>
                <c:pt idx="27">
                  <c:v>42634</c:v>
                </c:pt>
                <c:pt idx="28">
                  <c:v>42635</c:v>
                </c:pt>
                <c:pt idx="29">
                  <c:v>42636</c:v>
                </c:pt>
                <c:pt idx="30">
                  <c:v>42637</c:v>
                </c:pt>
                <c:pt idx="31">
                  <c:v>42638</c:v>
                </c:pt>
                <c:pt idx="32">
                  <c:v>42639</c:v>
                </c:pt>
                <c:pt idx="33">
                  <c:v>42640</c:v>
                </c:pt>
                <c:pt idx="34">
                  <c:v>42641</c:v>
                </c:pt>
                <c:pt idx="35">
                  <c:v>42642</c:v>
                </c:pt>
                <c:pt idx="36">
                  <c:v>42643</c:v>
                </c:pt>
                <c:pt idx="37">
                  <c:v>42644</c:v>
                </c:pt>
                <c:pt idx="38">
                  <c:v>42645</c:v>
                </c:pt>
                <c:pt idx="39">
                  <c:v>42646</c:v>
                </c:pt>
                <c:pt idx="40">
                  <c:v>42647</c:v>
                </c:pt>
                <c:pt idx="41">
                  <c:v>42648</c:v>
                </c:pt>
                <c:pt idx="42">
                  <c:v>42649</c:v>
                </c:pt>
                <c:pt idx="43">
                  <c:v>42650</c:v>
                </c:pt>
                <c:pt idx="44">
                  <c:v>42651</c:v>
                </c:pt>
                <c:pt idx="45">
                  <c:v>42652</c:v>
                </c:pt>
                <c:pt idx="46">
                  <c:v>42653</c:v>
                </c:pt>
                <c:pt idx="47">
                  <c:v>42654</c:v>
                </c:pt>
                <c:pt idx="48">
                  <c:v>42655</c:v>
                </c:pt>
                <c:pt idx="49">
                  <c:v>42656</c:v>
                </c:pt>
                <c:pt idx="50">
                  <c:v>42657</c:v>
                </c:pt>
                <c:pt idx="51">
                  <c:v>42658</c:v>
                </c:pt>
                <c:pt idx="52">
                  <c:v>42659</c:v>
                </c:pt>
                <c:pt idx="53">
                  <c:v>42660</c:v>
                </c:pt>
                <c:pt idx="54">
                  <c:v>42661</c:v>
                </c:pt>
                <c:pt idx="55">
                  <c:v>42662</c:v>
                </c:pt>
                <c:pt idx="56">
                  <c:v>42663</c:v>
                </c:pt>
                <c:pt idx="57">
                  <c:v>42664</c:v>
                </c:pt>
                <c:pt idx="58">
                  <c:v>42665</c:v>
                </c:pt>
                <c:pt idx="59">
                  <c:v>42666</c:v>
                </c:pt>
                <c:pt idx="60">
                  <c:v>42667</c:v>
                </c:pt>
                <c:pt idx="61">
                  <c:v>42668</c:v>
                </c:pt>
                <c:pt idx="62">
                  <c:v>42669</c:v>
                </c:pt>
                <c:pt idx="63">
                  <c:v>42670</c:v>
                </c:pt>
                <c:pt idx="64">
                  <c:v>42671</c:v>
                </c:pt>
                <c:pt idx="65">
                  <c:v>42672</c:v>
                </c:pt>
                <c:pt idx="66">
                  <c:v>42673</c:v>
                </c:pt>
                <c:pt idx="67">
                  <c:v>42674</c:v>
                </c:pt>
                <c:pt idx="68">
                  <c:v>42675</c:v>
                </c:pt>
                <c:pt idx="69">
                  <c:v>42676</c:v>
                </c:pt>
                <c:pt idx="70">
                  <c:v>42677</c:v>
                </c:pt>
                <c:pt idx="71">
                  <c:v>42678</c:v>
                </c:pt>
                <c:pt idx="72">
                  <c:v>42679</c:v>
                </c:pt>
                <c:pt idx="73">
                  <c:v>42680</c:v>
                </c:pt>
                <c:pt idx="74">
                  <c:v>42681</c:v>
                </c:pt>
                <c:pt idx="75">
                  <c:v>42682</c:v>
                </c:pt>
                <c:pt idx="76">
                  <c:v>42683</c:v>
                </c:pt>
                <c:pt idx="77">
                  <c:v>42684</c:v>
                </c:pt>
                <c:pt idx="78">
                  <c:v>42685</c:v>
                </c:pt>
                <c:pt idx="79">
                  <c:v>42686</c:v>
                </c:pt>
                <c:pt idx="80">
                  <c:v>42687</c:v>
                </c:pt>
                <c:pt idx="81">
                  <c:v>42688</c:v>
                </c:pt>
                <c:pt idx="82">
                  <c:v>42689</c:v>
                </c:pt>
                <c:pt idx="83">
                  <c:v>42690</c:v>
                </c:pt>
                <c:pt idx="84">
                  <c:v>42691</c:v>
                </c:pt>
                <c:pt idx="85">
                  <c:v>42692</c:v>
                </c:pt>
                <c:pt idx="86">
                  <c:v>42693</c:v>
                </c:pt>
                <c:pt idx="87">
                  <c:v>42694</c:v>
                </c:pt>
                <c:pt idx="88">
                  <c:v>42695</c:v>
                </c:pt>
                <c:pt idx="89">
                  <c:v>42696</c:v>
                </c:pt>
                <c:pt idx="90">
                  <c:v>42697</c:v>
                </c:pt>
                <c:pt idx="91">
                  <c:v>42698</c:v>
                </c:pt>
                <c:pt idx="92">
                  <c:v>42699</c:v>
                </c:pt>
                <c:pt idx="93">
                  <c:v>42700</c:v>
                </c:pt>
                <c:pt idx="94">
                  <c:v>42701</c:v>
                </c:pt>
                <c:pt idx="95">
                  <c:v>42702</c:v>
                </c:pt>
                <c:pt idx="96">
                  <c:v>42703</c:v>
                </c:pt>
                <c:pt idx="97">
                  <c:v>42704</c:v>
                </c:pt>
                <c:pt idx="98">
                  <c:v>42705</c:v>
                </c:pt>
                <c:pt idx="99">
                  <c:v>42706</c:v>
                </c:pt>
                <c:pt idx="100">
                  <c:v>42707</c:v>
                </c:pt>
                <c:pt idx="101">
                  <c:v>42708</c:v>
                </c:pt>
                <c:pt idx="102">
                  <c:v>42709</c:v>
                </c:pt>
                <c:pt idx="103">
                  <c:v>42710</c:v>
                </c:pt>
                <c:pt idx="104">
                  <c:v>42711</c:v>
                </c:pt>
                <c:pt idx="105">
                  <c:v>42712</c:v>
                </c:pt>
                <c:pt idx="106">
                  <c:v>42713</c:v>
                </c:pt>
                <c:pt idx="107">
                  <c:v>42714</c:v>
                </c:pt>
                <c:pt idx="108">
                  <c:v>42715</c:v>
                </c:pt>
                <c:pt idx="109">
                  <c:v>42716</c:v>
                </c:pt>
                <c:pt idx="110">
                  <c:v>42717</c:v>
                </c:pt>
                <c:pt idx="111">
                  <c:v>42718</c:v>
                </c:pt>
                <c:pt idx="112">
                  <c:v>42719</c:v>
                </c:pt>
                <c:pt idx="113">
                  <c:v>42720</c:v>
                </c:pt>
                <c:pt idx="114">
                  <c:v>42721</c:v>
                </c:pt>
                <c:pt idx="115">
                  <c:v>42722</c:v>
                </c:pt>
                <c:pt idx="116">
                  <c:v>42723</c:v>
                </c:pt>
                <c:pt idx="117">
                  <c:v>42724</c:v>
                </c:pt>
                <c:pt idx="118">
                  <c:v>42725</c:v>
                </c:pt>
                <c:pt idx="119">
                  <c:v>42726</c:v>
                </c:pt>
                <c:pt idx="120">
                  <c:v>42727</c:v>
                </c:pt>
                <c:pt idx="121">
                  <c:v>42728</c:v>
                </c:pt>
                <c:pt idx="122">
                  <c:v>42729</c:v>
                </c:pt>
                <c:pt idx="123">
                  <c:v>42730</c:v>
                </c:pt>
                <c:pt idx="124">
                  <c:v>42731</c:v>
                </c:pt>
                <c:pt idx="125">
                  <c:v>42732</c:v>
                </c:pt>
                <c:pt idx="126">
                  <c:v>42733</c:v>
                </c:pt>
                <c:pt idx="127">
                  <c:v>42734</c:v>
                </c:pt>
                <c:pt idx="128">
                  <c:v>42735</c:v>
                </c:pt>
                <c:pt idx="129">
                  <c:v>42736</c:v>
                </c:pt>
                <c:pt idx="130">
                  <c:v>42737</c:v>
                </c:pt>
                <c:pt idx="131">
                  <c:v>42738</c:v>
                </c:pt>
                <c:pt idx="132">
                  <c:v>42739</c:v>
                </c:pt>
                <c:pt idx="133">
                  <c:v>42740</c:v>
                </c:pt>
                <c:pt idx="134">
                  <c:v>42741</c:v>
                </c:pt>
                <c:pt idx="135">
                  <c:v>42742</c:v>
                </c:pt>
                <c:pt idx="136">
                  <c:v>42743</c:v>
                </c:pt>
                <c:pt idx="137">
                  <c:v>42744</c:v>
                </c:pt>
                <c:pt idx="138">
                  <c:v>42745</c:v>
                </c:pt>
                <c:pt idx="139">
                  <c:v>42746</c:v>
                </c:pt>
                <c:pt idx="140">
                  <c:v>42747</c:v>
                </c:pt>
                <c:pt idx="141">
                  <c:v>42748</c:v>
                </c:pt>
                <c:pt idx="142">
                  <c:v>42749</c:v>
                </c:pt>
                <c:pt idx="143">
                  <c:v>42750</c:v>
                </c:pt>
                <c:pt idx="144">
                  <c:v>42751</c:v>
                </c:pt>
                <c:pt idx="145">
                  <c:v>42752</c:v>
                </c:pt>
                <c:pt idx="146">
                  <c:v>42753</c:v>
                </c:pt>
                <c:pt idx="147">
                  <c:v>42754</c:v>
                </c:pt>
                <c:pt idx="148">
                  <c:v>42755</c:v>
                </c:pt>
                <c:pt idx="149">
                  <c:v>42756</c:v>
                </c:pt>
                <c:pt idx="150">
                  <c:v>42757</c:v>
                </c:pt>
                <c:pt idx="151">
                  <c:v>42758</c:v>
                </c:pt>
                <c:pt idx="152">
                  <c:v>42759</c:v>
                </c:pt>
                <c:pt idx="153">
                  <c:v>42760</c:v>
                </c:pt>
                <c:pt idx="154">
                  <c:v>42761</c:v>
                </c:pt>
                <c:pt idx="155">
                  <c:v>42762</c:v>
                </c:pt>
                <c:pt idx="156">
                  <c:v>42763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</c:numCache>
            </c:numRef>
          </c:xVal>
          <c:yVal>
            <c:numRef>
              <c:f>播種日計算用!$AA$3:$AA$260</c:f>
              <c:numCache>
                <c:formatCode>0.0</c:formatCode>
                <c:ptCount val="25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0.32137726075770434</c:v>
                </c:pt>
                <c:pt idx="16">
                  <c:v>0.40148992196073341</c:v>
                </c:pt>
                <c:pt idx="17">
                  <c:v>0.49832044511361789</c:v>
                </c:pt>
                <c:pt idx="18">
                  <c:v>0.61461040409671863</c:v>
                </c:pt>
                <c:pt idx="19">
                  <c:v>0.75340488219571278</c:v>
                </c:pt>
                <c:pt idx="20">
                  <c:v>0.91806219902587061</c:v>
                </c:pt>
                <c:pt idx="21">
                  <c:v>1.1122604429197187</c:v>
                </c:pt>
                <c:pt idx="22">
                  <c:v>1.3400004296173085</c:v>
                </c:pt>
                <c:pt idx="23">
                  <c:v>1.6056047615131632</c:v>
                </c:pt>
                <c:pt idx="24">
                  <c:v>1.913712725578784</c:v>
                </c:pt>
                <c:pt idx="25">
                  <c:v>2.2692708406887112</c:v>
                </c:pt>
                <c:pt idx="26">
                  <c:v>2.6775189444277263</c:v>
                </c:pt>
                <c:pt idx="27">
                  <c:v>3.1439717933289613</c:v>
                </c:pt>
                <c:pt idx="28">
                  <c:v>3.6743962365440943</c:v>
                </c:pt>
                <c:pt idx="29">
                  <c:v>4.274784108799869</c:v>
                </c:pt>
                <c:pt idx="30">
                  <c:v>4.9513210718255012</c:v>
                </c:pt>
                <c:pt idx="31">
                  <c:v>5.7103517120541039</c:v>
                </c:pt>
                <c:pt idx="32">
                  <c:v>6.5583412743238307</c:v>
                </c:pt>
                <c:pt idx="33">
                  <c:v>7.5018344748130188</c:v>
                </c:pt>
                <c:pt idx="34">
                  <c:v>8.5474118901286822</c:v>
                </c:pt>
                <c:pt idx="35">
                  <c:v>9.7016444622605533</c:v>
                </c:pt>
                <c:pt idx="36">
                  <c:v>10.971046690300224</c:v>
                </c:pt>
                <c:pt idx="37">
                  <c:v>12.3620290990493</c:v>
                </c:pt>
                <c:pt idx="38">
                  <c:v>13.880850581890705</c:v>
                </c:pt>
                <c:pt idx="39">
                  <c:v>15.533571210883091</c:v>
                </c:pt>
                <c:pt idx="40">
                  <c:v>17.326006091560636</c:v>
                </c:pt>
                <c:pt idx="41">
                  <c:v>19.263680814230128</c:v>
                </c:pt>
                <c:pt idx="42">
                  <c:v>21.351789018712054</c:v>
                </c:pt>
                <c:pt idx="43">
                  <c:v>23.595152546690386</c:v>
                </c:pt>
                <c:pt idx="44">
                  <c:v>25.998184606446429</c:v>
                </c:pt>
                <c:pt idx="45">
                  <c:v>28.564856320151193</c:v>
                </c:pt>
                <c:pt idx="46">
                  <c:v>31.298666965495102</c:v>
                </c:pt>
                <c:pt idx="47">
                  <c:v>34.20261816264329</c:v>
                </c:pt>
                <c:pt idx="48">
                  <c:v>37.279192195661459</c:v>
                </c:pt>
                <c:pt idx="49">
                  <c:v>40.530334595926277</c:v>
                </c:pt>
                <c:pt idx="50">
                  <c:v>43.957441054763081</c:v>
                </c:pt>
                <c:pt idx="51">
                  <c:v>47.561348674672388</c:v>
                </c:pt>
                <c:pt idx="52">
                  <c:v>51.342331513897257</c:v>
                </c:pt>
                <c:pt idx="53">
                  <c:v>55.300100328489243</c:v>
                </c:pt>
                <c:pt idx="54">
                  <c:v>59.433806370034226</c:v>
                </c:pt>
                <c:pt idx="55">
                  <c:v>63.742049056247652</c:v>
                </c:pt>
                <c:pt idx="56">
                  <c:v>68.222887296036163</c:v>
                </c:pt>
                <c:pt idx="57">
                  <c:v>72.873854220511973</c:v>
                </c:pt>
                <c:pt idx="58">
                  <c:v>77.691975046885375</c:v>
                </c:pt>
                <c:pt idx="59">
                  <c:v>82.673787783070409</c:v>
                </c:pt>
                <c:pt idx="60">
                  <c:v>87.8153664670605</c:v>
                </c:pt>
                <c:pt idx="61">
                  <c:v>93.112346626414705</c:v>
                </c:pt>
                <c:pt idx="62">
                  <c:v>98.559952639224633</c:v>
                </c:pt>
                <c:pt idx="63">
                  <c:v>104.15302667834059</c:v>
                </c:pt>
                <c:pt idx="64">
                  <c:v>109.88605892501498</c:v>
                </c:pt>
                <c:pt idx="65">
                  <c:v>115.75321874603902</c:v>
                </c:pt>
                <c:pt idx="66">
                  <c:v>121.74838653945638</c:v>
                </c:pt>
                <c:pt idx="67">
                  <c:v>127.86518596758118</c:v>
                </c:pt>
                <c:pt idx="68">
                  <c:v>134.0970163118854</c:v>
                </c:pt>
                <c:pt idx="69">
                  <c:v>140.4370847019128</c:v>
                </c:pt>
                <c:pt idx="70">
                  <c:v>146.87843798931289</c:v>
                </c:pt>
                <c:pt idx="71">
                  <c:v>153.41399405797918</c:v>
                </c:pt>
                <c:pt idx="72">
                  <c:v>160.03657238175757</c:v>
                </c:pt>
                <c:pt idx="73">
                  <c:v>166.73892366194124</c:v>
                </c:pt>
                <c:pt idx="74">
                  <c:v>173.51375839748181</c:v>
                </c:pt>
                <c:pt idx="75">
                  <c:v>180.35377426127559</c:v>
                </c:pt>
                <c:pt idx="76">
                  <c:v>187.25168217578693</c:v>
                </c:pt>
                <c:pt idx="77">
                  <c:v>194.20023100046882</c:v>
                </c:pt>
                <c:pt idx="78">
                  <c:v>201.19223076176493</c:v>
                </c:pt>
                <c:pt idx="79">
                  <c:v>208.22057437380192</c:v>
                </c:pt>
                <c:pt idx="80">
                  <c:v>215.27825781410667</c:v>
                </c:pt>
                <c:pt idx="81">
                  <c:v>222.35839873373806</c:v>
                </c:pt>
                <c:pt idx="82">
                  <c:v>229.45425349505274</c:v>
                </c:pt>
                <c:pt idx="83">
                  <c:v>236.55923264291476</c:v>
                </c:pt>
                <c:pt idx="84">
                  <c:v>243.66691482648906</c:v>
                </c:pt>
                <c:pt idx="85">
                  <c:v>250.77105919885457</c:v>
                </c:pt>
                <c:pt idx="86">
                  <c:v>257.86561633054203</c:v>
                </c:pt>
                <c:pt idx="87">
                  <c:v>264.94473768079956</c:v>
                </c:pt>
                <c:pt idx="88">
                  <c:v>272.0027836769529</c:v>
                </c:pt>
                <c:pt idx="89">
                  <c:v>279.03433045770953</c:v>
                </c:pt>
                <c:pt idx="90">
                  <c:v>286.03417534073424</c:v>
                </c:pt>
                <c:pt idx="91">
                  <c:v>292.99734107834593</c:v>
                </c:pt>
                <c:pt idx="92">
                  <c:v>299.91907896783425</c:v>
                </c:pt>
                <c:pt idx="93">
                  <c:v>306.79487088473894</c:v>
                </c:pt>
                <c:pt idx="94">
                  <c:v>313.6204303085367</c:v>
                </c:pt>
                <c:pt idx="95">
                  <c:v>320.39170241063107</c:v>
                </c:pt>
                <c:pt idx="96">
                  <c:v>327.10486327438588</c:v>
                </c:pt>
                <c:pt idx="97">
                  <c:v>333.75631831627038</c:v>
                </c:pt>
                <c:pt idx="98">
                  <c:v>340.34269997605037</c:v>
                </c:pt>
                <c:pt idx="99">
                  <c:v>346.86086474242171</c:v>
                </c:pt>
                <c:pt idx="100">
                  <c:v>353.30788957861449</c:v>
                </c:pt>
                <c:pt idx="101">
                  <c:v>359.68106781033265</c:v>
                </c:pt>
                <c:pt idx="102">
                  <c:v>365.97790453600516</c:v>
                </c:pt>
                <c:pt idx="103">
                  <c:v>372.19611161674311</c:v>
                </c:pt>
                <c:pt idx="104">
                  <c:v>378.33360230067512</c:v>
                </c:pt>
                <c:pt idx="105">
                  <c:v>384.38848553350488</c:v>
                </c:pt>
                <c:pt idx="106">
                  <c:v>390.35906000423506</c:v>
                </c:pt>
                <c:pt idx="107">
                  <c:v>396.24380797207192</c:v>
                </c:pt>
                <c:pt idx="108">
                  <c:v>402.04138891757219</c:v>
                </c:pt>
                <c:pt idx="109">
                  <c:v>407.75063305816826</c:v>
                </c:pt>
                <c:pt idx="110">
                  <c:v>413.37053476531281</c:v>
                </c:pt>
                <c:pt idx="111">
                  <c:v>418.90024591764097</c:v>
                </c:pt>
                <c:pt idx="112">
                  <c:v>424.33906922178284</c:v>
                </c:pt>
                <c:pt idx="113">
                  <c:v>429.68645152976825</c:v>
                </c:pt>
                <c:pt idx="114">
                  <c:v>434.94197717937686</c:v>
                </c:pt>
                <c:pt idx="115">
                  <c:v>440.10536138129572</c:v>
                </c:pt>
                <c:pt idx="116">
                  <c:v>445.17644367456381</c:v>
                </c:pt>
                <c:pt idx="117">
                  <c:v>450.15518146951888</c:v>
                </c:pt>
                <c:pt idx="118">
                  <c:v>455.04164369531151</c:v>
                </c:pt>
                <c:pt idx="119">
                  <c:v>459.8360045670197</c:v>
                </c:pt>
                <c:pt idx="120">
                  <c:v>464.5385374854892</c:v>
                </c:pt>
                <c:pt idx="121">
                  <c:v>469.14960908123066</c:v>
                </c:pt>
                <c:pt idx="122">
                  <c:v>473.66967341203593</c:v>
                </c:pt>
                <c:pt idx="123">
                  <c:v>478.09926632241434</c:v>
                </c:pt>
                <c:pt idx="124">
                  <c:v>482.43899997150993</c:v>
                </c:pt>
                <c:pt idx="125">
                  <c:v>486.6895575348268</c:v>
                </c:pt>
                <c:pt idx="126">
                  <c:v>490.85168808386095</c:v>
                </c:pt>
                <c:pt idx="127">
                  <c:v>494.9262016466144</c:v>
                </c:pt>
                <c:pt idx="128">
                  <c:v>498.91396445094057</c:v>
                </c:pt>
                <c:pt idx="129">
                  <c:v>502.81589435173544</c:v>
                </c:pt>
                <c:pt idx="130">
                  <c:v>506.63295644214583</c:v>
                </c:pt>
                <c:pt idx="131">
                  <c:v>510.36615884820628</c:v>
                </c:pt>
                <c:pt idx="132">
                  <c:v>514.01654870563266</c:v>
                </c:pt>
                <c:pt idx="133">
                  <c:v>517.58520831689748</c:v>
                </c:pt>
                <c:pt idx="134">
                  <c:v>521.07325148617247</c:v>
                </c:pt>
                <c:pt idx="135">
                  <c:v>524.48182002925341</c:v>
                </c:pt>
                <c:pt idx="136">
                  <c:v>527.81208045517258</c:v>
                </c:pt>
                <c:pt idx="137">
                  <c:v>531.06522081584876</c:v>
                </c:pt>
                <c:pt idx="138">
                  <c:v>534.24244771982251</c:v>
                </c:pt>
                <c:pt idx="139">
                  <c:v>537.34498350587148</c:v>
                </c:pt>
                <c:pt idx="140">
                  <c:v>540.3740635720909</c:v>
                </c:pt>
                <c:pt idx="141">
                  <c:v>543.33093385585221</c:v>
                </c:pt>
                <c:pt idx="142">
                  <c:v>546.21684845992638</c:v>
                </c:pt>
                <c:pt idx="143">
                  <c:v>549.03306741995277</c:v>
                </c:pt>
                <c:pt idx="144">
                  <c:v>551.78085460837394</c:v>
                </c:pt>
                <c:pt idx="145">
                  <c:v>554.46147576990938</c:v>
                </c:pt>
                <c:pt idx="146">
                  <c:v>557.07619668363157</c:v>
                </c:pt>
                <c:pt idx="147">
                  <c:v>559.6262814467085</c:v>
                </c:pt>
                <c:pt idx="148">
                  <c:v>562.11299087491079</c:v>
                </c:pt>
                <c:pt idx="149">
                  <c:v>564.53758101501614</c:v>
                </c:pt>
                <c:pt idx="150">
                  <c:v>566.90130176431092</c:v>
                </c:pt>
                <c:pt idx="151">
                  <c:v>569.20539559245765</c:v>
                </c:pt>
                <c:pt idx="152">
                  <c:v>571.45109636108134</c:v>
                </c:pt>
                <c:pt idx="153">
                  <c:v>573.63962823652582</c:v>
                </c:pt>
                <c:pt idx="154">
                  <c:v>575.77220469132794</c:v>
                </c:pt>
                <c:pt idx="155">
                  <c:v>577.85002759007307</c:v>
                </c:pt>
                <c:pt idx="156">
                  <c:v>579.87428635541028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620-42C7-9D96-90F73DF281C4}"/>
            </c:ext>
          </c:extLst>
        </c:ser>
        <c:ser>
          <c:idx val="9"/>
          <c:order val="4"/>
          <c:tx>
            <c:strRef>
              <c:f>播種日計算用!$AB$2</c:f>
              <c:strCache>
                <c:ptCount val="1"/>
                <c:pt idx="0">
                  <c:v>IR_5</c:v>
                </c:pt>
              </c:strCache>
            </c:strRef>
          </c:tx>
          <c:spPr>
            <a:ln w="19050" cap="rnd">
              <a:solidFill>
                <a:srgbClr val="6600FF"/>
              </a:solidFill>
              <a:round/>
            </a:ln>
            <a:effectLst/>
          </c:spPr>
          <c:marker>
            <c:symbol val="none"/>
          </c:marker>
          <c:xVal>
            <c:numRef>
              <c:f>播種日計算用!$H$3:$H$260</c:f>
              <c:numCache>
                <c:formatCode>m"月"d"日"</c:formatCode>
                <c:ptCount val="258"/>
                <c:pt idx="0">
                  <c:v>42607</c:v>
                </c:pt>
                <c:pt idx="1">
                  <c:v>42608</c:v>
                </c:pt>
                <c:pt idx="2">
                  <c:v>42609</c:v>
                </c:pt>
                <c:pt idx="3">
                  <c:v>42610</c:v>
                </c:pt>
                <c:pt idx="4">
                  <c:v>42611</c:v>
                </c:pt>
                <c:pt idx="5">
                  <c:v>42612</c:v>
                </c:pt>
                <c:pt idx="6">
                  <c:v>42613</c:v>
                </c:pt>
                <c:pt idx="7">
                  <c:v>42614</c:v>
                </c:pt>
                <c:pt idx="8">
                  <c:v>42615</c:v>
                </c:pt>
                <c:pt idx="9">
                  <c:v>42616</c:v>
                </c:pt>
                <c:pt idx="10">
                  <c:v>42617</c:v>
                </c:pt>
                <c:pt idx="11">
                  <c:v>42618</c:v>
                </c:pt>
                <c:pt idx="12">
                  <c:v>42619</c:v>
                </c:pt>
                <c:pt idx="13">
                  <c:v>42620</c:v>
                </c:pt>
                <c:pt idx="14">
                  <c:v>42621</c:v>
                </c:pt>
                <c:pt idx="15">
                  <c:v>42622</c:v>
                </c:pt>
                <c:pt idx="16">
                  <c:v>42623</c:v>
                </c:pt>
                <c:pt idx="17">
                  <c:v>42624</c:v>
                </c:pt>
                <c:pt idx="18">
                  <c:v>42625</c:v>
                </c:pt>
                <c:pt idx="19">
                  <c:v>42626</c:v>
                </c:pt>
                <c:pt idx="20">
                  <c:v>42627</c:v>
                </c:pt>
                <c:pt idx="21">
                  <c:v>42628</c:v>
                </c:pt>
                <c:pt idx="22">
                  <c:v>42629</c:v>
                </c:pt>
                <c:pt idx="23">
                  <c:v>42630</c:v>
                </c:pt>
                <c:pt idx="24">
                  <c:v>42631</c:v>
                </c:pt>
                <c:pt idx="25">
                  <c:v>42632</c:v>
                </c:pt>
                <c:pt idx="26">
                  <c:v>42633</c:v>
                </c:pt>
                <c:pt idx="27">
                  <c:v>42634</c:v>
                </c:pt>
                <c:pt idx="28">
                  <c:v>42635</c:v>
                </c:pt>
                <c:pt idx="29">
                  <c:v>42636</c:v>
                </c:pt>
                <c:pt idx="30">
                  <c:v>42637</c:v>
                </c:pt>
                <c:pt idx="31">
                  <c:v>42638</c:v>
                </c:pt>
                <c:pt idx="32">
                  <c:v>42639</c:v>
                </c:pt>
                <c:pt idx="33">
                  <c:v>42640</c:v>
                </c:pt>
                <c:pt idx="34">
                  <c:v>42641</c:v>
                </c:pt>
                <c:pt idx="35">
                  <c:v>42642</c:v>
                </c:pt>
                <c:pt idx="36">
                  <c:v>42643</c:v>
                </c:pt>
                <c:pt idx="37">
                  <c:v>42644</c:v>
                </c:pt>
                <c:pt idx="38">
                  <c:v>42645</c:v>
                </c:pt>
                <c:pt idx="39">
                  <c:v>42646</c:v>
                </c:pt>
                <c:pt idx="40">
                  <c:v>42647</c:v>
                </c:pt>
                <c:pt idx="41">
                  <c:v>42648</c:v>
                </c:pt>
                <c:pt idx="42">
                  <c:v>42649</c:v>
                </c:pt>
                <c:pt idx="43">
                  <c:v>42650</c:v>
                </c:pt>
                <c:pt idx="44">
                  <c:v>42651</c:v>
                </c:pt>
                <c:pt idx="45">
                  <c:v>42652</c:v>
                </c:pt>
                <c:pt idx="46">
                  <c:v>42653</c:v>
                </c:pt>
                <c:pt idx="47">
                  <c:v>42654</c:v>
                </c:pt>
                <c:pt idx="48">
                  <c:v>42655</c:v>
                </c:pt>
                <c:pt idx="49">
                  <c:v>42656</c:v>
                </c:pt>
                <c:pt idx="50">
                  <c:v>42657</c:v>
                </c:pt>
                <c:pt idx="51">
                  <c:v>42658</c:v>
                </c:pt>
                <c:pt idx="52">
                  <c:v>42659</c:v>
                </c:pt>
                <c:pt idx="53">
                  <c:v>42660</c:v>
                </c:pt>
                <c:pt idx="54">
                  <c:v>42661</c:v>
                </c:pt>
                <c:pt idx="55">
                  <c:v>42662</c:v>
                </c:pt>
                <c:pt idx="56">
                  <c:v>42663</c:v>
                </c:pt>
                <c:pt idx="57">
                  <c:v>42664</c:v>
                </c:pt>
                <c:pt idx="58">
                  <c:v>42665</c:v>
                </c:pt>
                <c:pt idx="59">
                  <c:v>42666</c:v>
                </c:pt>
                <c:pt idx="60">
                  <c:v>42667</c:v>
                </c:pt>
                <c:pt idx="61">
                  <c:v>42668</c:v>
                </c:pt>
                <c:pt idx="62">
                  <c:v>42669</c:v>
                </c:pt>
                <c:pt idx="63">
                  <c:v>42670</c:v>
                </c:pt>
                <c:pt idx="64">
                  <c:v>42671</c:v>
                </c:pt>
                <c:pt idx="65">
                  <c:v>42672</c:v>
                </c:pt>
                <c:pt idx="66">
                  <c:v>42673</c:v>
                </c:pt>
                <c:pt idx="67">
                  <c:v>42674</c:v>
                </c:pt>
                <c:pt idx="68">
                  <c:v>42675</c:v>
                </c:pt>
                <c:pt idx="69">
                  <c:v>42676</c:v>
                </c:pt>
                <c:pt idx="70">
                  <c:v>42677</c:v>
                </c:pt>
                <c:pt idx="71">
                  <c:v>42678</c:v>
                </c:pt>
                <c:pt idx="72">
                  <c:v>42679</c:v>
                </c:pt>
                <c:pt idx="73">
                  <c:v>42680</c:v>
                </c:pt>
                <c:pt idx="74">
                  <c:v>42681</c:v>
                </c:pt>
                <c:pt idx="75">
                  <c:v>42682</c:v>
                </c:pt>
                <c:pt idx="76">
                  <c:v>42683</c:v>
                </c:pt>
                <c:pt idx="77">
                  <c:v>42684</c:v>
                </c:pt>
                <c:pt idx="78">
                  <c:v>42685</c:v>
                </c:pt>
                <c:pt idx="79">
                  <c:v>42686</c:v>
                </c:pt>
                <c:pt idx="80">
                  <c:v>42687</c:v>
                </c:pt>
                <c:pt idx="81">
                  <c:v>42688</c:v>
                </c:pt>
                <c:pt idx="82">
                  <c:v>42689</c:v>
                </c:pt>
                <c:pt idx="83">
                  <c:v>42690</c:v>
                </c:pt>
                <c:pt idx="84">
                  <c:v>42691</c:v>
                </c:pt>
                <c:pt idx="85">
                  <c:v>42692</c:v>
                </c:pt>
                <c:pt idx="86">
                  <c:v>42693</c:v>
                </c:pt>
                <c:pt idx="87">
                  <c:v>42694</c:v>
                </c:pt>
                <c:pt idx="88">
                  <c:v>42695</c:v>
                </c:pt>
                <c:pt idx="89">
                  <c:v>42696</c:v>
                </c:pt>
                <c:pt idx="90">
                  <c:v>42697</c:v>
                </c:pt>
                <c:pt idx="91">
                  <c:v>42698</c:v>
                </c:pt>
                <c:pt idx="92">
                  <c:v>42699</c:v>
                </c:pt>
                <c:pt idx="93">
                  <c:v>42700</c:v>
                </c:pt>
                <c:pt idx="94">
                  <c:v>42701</c:v>
                </c:pt>
                <c:pt idx="95">
                  <c:v>42702</c:v>
                </c:pt>
                <c:pt idx="96">
                  <c:v>42703</c:v>
                </c:pt>
                <c:pt idx="97">
                  <c:v>42704</c:v>
                </c:pt>
                <c:pt idx="98">
                  <c:v>42705</c:v>
                </c:pt>
                <c:pt idx="99">
                  <c:v>42706</c:v>
                </c:pt>
                <c:pt idx="100">
                  <c:v>42707</c:v>
                </c:pt>
                <c:pt idx="101">
                  <c:v>42708</c:v>
                </c:pt>
                <c:pt idx="102">
                  <c:v>42709</c:v>
                </c:pt>
                <c:pt idx="103">
                  <c:v>42710</c:v>
                </c:pt>
                <c:pt idx="104">
                  <c:v>42711</c:v>
                </c:pt>
                <c:pt idx="105">
                  <c:v>42712</c:v>
                </c:pt>
                <c:pt idx="106">
                  <c:v>42713</c:v>
                </c:pt>
                <c:pt idx="107">
                  <c:v>42714</c:v>
                </c:pt>
                <c:pt idx="108">
                  <c:v>42715</c:v>
                </c:pt>
                <c:pt idx="109">
                  <c:v>42716</c:v>
                </c:pt>
                <c:pt idx="110">
                  <c:v>42717</c:v>
                </c:pt>
                <c:pt idx="111">
                  <c:v>42718</c:v>
                </c:pt>
                <c:pt idx="112">
                  <c:v>42719</c:v>
                </c:pt>
                <c:pt idx="113">
                  <c:v>42720</c:v>
                </c:pt>
                <c:pt idx="114">
                  <c:v>42721</c:v>
                </c:pt>
                <c:pt idx="115">
                  <c:v>42722</c:v>
                </c:pt>
                <c:pt idx="116">
                  <c:v>42723</c:v>
                </c:pt>
                <c:pt idx="117">
                  <c:v>42724</c:v>
                </c:pt>
                <c:pt idx="118">
                  <c:v>42725</c:v>
                </c:pt>
                <c:pt idx="119">
                  <c:v>42726</c:v>
                </c:pt>
                <c:pt idx="120">
                  <c:v>42727</c:v>
                </c:pt>
                <c:pt idx="121">
                  <c:v>42728</c:v>
                </c:pt>
                <c:pt idx="122">
                  <c:v>42729</c:v>
                </c:pt>
                <c:pt idx="123">
                  <c:v>42730</c:v>
                </c:pt>
                <c:pt idx="124">
                  <c:v>42731</c:v>
                </c:pt>
                <c:pt idx="125">
                  <c:v>42732</c:v>
                </c:pt>
                <c:pt idx="126">
                  <c:v>42733</c:v>
                </c:pt>
                <c:pt idx="127">
                  <c:v>42734</c:v>
                </c:pt>
                <c:pt idx="128">
                  <c:v>42735</c:v>
                </c:pt>
                <c:pt idx="129">
                  <c:v>42736</c:v>
                </c:pt>
                <c:pt idx="130">
                  <c:v>42737</c:v>
                </c:pt>
                <c:pt idx="131">
                  <c:v>42738</c:v>
                </c:pt>
                <c:pt idx="132">
                  <c:v>42739</c:v>
                </c:pt>
                <c:pt idx="133">
                  <c:v>42740</c:v>
                </c:pt>
                <c:pt idx="134">
                  <c:v>42741</c:v>
                </c:pt>
                <c:pt idx="135">
                  <c:v>42742</c:v>
                </c:pt>
                <c:pt idx="136">
                  <c:v>42743</c:v>
                </c:pt>
                <c:pt idx="137">
                  <c:v>42744</c:v>
                </c:pt>
                <c:pt idx="138">
                  <c:v>42745</c:v>
                </c:pt>
                <c:pt idx="139">
                  <c:v>42746</c:v>
                </c:pt>
                <c:pt idx="140">
                  <c:v>42747</c:v>
                </c:pt>
                <c:pt idx="141">
                  <c:v>42748</c:v>
                </c:pt>
                <c:pt idx="142">
                  <c:v>42749</c:v>
                </c:pt>
                <c:pt idx="143">
                  <c:v>42750</c:v>
                </c:pt>
                <c:pt idx="144">
                  <c:v>42751</c:v>
                </c:pt>
                <c:pt idx="145">
                  <c:v>42752</c:v>
                </c:pt>
                <c:pt idx="146">
                  <c:v>42753</c:v>
                </c:pt>
                <c:pt idx="147">
                  <c:v>42754</c:v>
                </c:pt>
                <c:pt idx="148">
                  <c:v>42755</c:v>
                </c:pt>
                <c:pt idx="149">
                  <c:v>42756</c:v>
                </c:pt>
                <c:pt idx="150">
                  <c:v>42757</c:v>
                </c:pt>
                <c:pt idx="151">
                  <c:v>42758</c:v>
                </c:pt>
                <c:pt idx="152">
                  <c:v>42759</c:v>
                </c:pt>
                <c:pt idx="153">
                  <c:v>42760</c:v>
                </c:pt>
                <c:pt idx="154">
                  <c:v>42761</c:v>
                </c:pt>
                <c:pt idx="155">
                  <c:v>42762</c:v>
                </c:pt>
                <c:pt idx="156">
                  <c:v>42763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</c:numCache>
            </c:numRef>
          </c:xVal>
          <c:yVal>
            <c:numRef>
              <c:f>播種日計算用!$AB$3:$AB$260</c:f>
              <c:numCache>
                <c:formatCode>0.0</c:formatCode>
                <c:ptCount val="25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0.32934439619545158</c:v>
                </c:pt>
                <c:pt idx="21">
                  <c:v>0.40524757732030919</c:v>
                </c:pt>
                <c:pt idx="22">
                  <c:v>0.49583505228643981</c:v>
                </c:pt>
                <c:pt idx="23">
                  <c:v>0.60334747213467177</c:v>
                </c:pt>
                <c:pt idx="24">
                  <c:v>0.73025787415457533</c:v>
                </c:pt>
                <c:pt idx="25">
                  <c:v>0.87927902348039955</c:v>
                </c:pt>
                <c:pt idx="26">
                  <c:v>1.0533686798802475</c:v>
                </c:pt>
                <c:pt idx="27">
                  <c:v>1.2557325471499918</c:v>
                </c:pt>
                <c:pt idx="28">
                  <c:v>1.489824691602706</c:v>
                </c:pt>
                <c:pt idx="29">
                  <c:v>1.7593452511013294</c:v>
                </c:pt>
                <c:pt idx="30">
                  <c:v>2.0682352961212369</c:v>
                </c:pt>
                <c:pt idx="31">
                  <c:v>2.4206687485018827</c:v>
                </c:pt>
                <c:pt idx="32">
                  <c:v>2.8210413107863612</c:v>
                </c:pt>
                <c:pt idx="33">
                  <c:v>3.2739564082077206</c:v>
                </c:pt>
                <c:pt idx="34">
                  <c:v>3.7842081952736506</c:v>
                </c:pt>
                <c:pt idx="35">
                  <c:v>4.3567617283375624</c:v>
                </c:pt>
                <c:pt idx="36">
                  <c:v>4.9967304533708052</c:v>
                </c:pt>
                <c:pt idx="37">
                  <c:v>5.709351203284819</c:v>
                </c:pt>
                <c:pt idx="38">
                  <c:v>6.4999569406109146</c:v>
                </c:pt>
                <c:pt idx="39">
                  <c:v>7.3739475182720557</c:v>
                </c:pt>
                <c:pt idx="40">
                  <c:v>8.3367587628628943</c:v>
                </c:pt>
                <c:pt idx="41">
                  <c:v>9.3938302107378835</c:v>
                </c:pt>
                <c:pt idx="42">
                  <c:v>10.550571846902617</c:v>
                </c:pt>
                <c:pt idx="43">
                  <c:v>11.812330209990376</c:v>
                </c:pt>
                <c:pt idx="44">
                  <c:v>13.184354233424312</c:v>
                </c:pt>
                <c:pt idx="45">
                  <c:v>14.671761193312891</c:v>
                </c:pt>
                <c:pt idx="46">
                  <c:v>16.279503127939826</c:v>
                </c:pt>
                <c:pt idx="47">
                  <c:v>18.012334082254949</c:v>
                </c:pt>
                <c:pt idx="48">
                  <c:v>19.874778514021326</c:v>
                </c:pt>
                <c:pt idx="49">
                  <c:v>21.871101176787686</c:v>
                </c:pt>
                <c:pt idx="50">
                  <c:v>24.005278769263061</c:v>
                </c:pt>
                <c:pt idx="51">
                  <c:v>26.280973611646385</c:v>
                </c:pt>
                <c:pt idx="52">
                  <c:v>28.701509577713118</c:v>
                </c:pt>
                <c:pt idx="53">
                  <c:v>31.269850477691133</c:v>
                </c:pt>
                <c:pt idx="54">
                  <c:v>33.988581051873005</c:v>
                </c:pt>
                <c:pt idx="55">
                  <c:v>36.859890699187936</c:v>
                </c:pt>
                <c:pt idx="56">
                  <c:v>39.885560029229623</c:v>
                </c:pt>
                <c:pt idx="57">
                  <c:v>43.066950291102224</c:v>
                </c:pt>
                <c:pt idx="58">
                  <c:v>46.404995698430987</c:v>
                </c:pt>
                <c:pt idx="59">
                  <c:v>49.900198637461529</c:v>
                </c:pt>
                <c:pt idx="60">
                  <c:v>53.55262771473916</c:v>
                </c:pt>
                <c:pt idx="61">
                  <c:v>57.361918572752913</c:v>
                </c:pt>
                <c:pt idx="62">
                  <c:v>61.327277376403273</c:v>
                </c:pt>
                <c:pt idx="63">
                  <c:v>65.447486850410101</c:v>
                </c:pt>
                <c:pt idx="64">
                  <c:v>69.720914727937014</c:v>
                </c:pt>
                <c:pt idx="65">
                  <c:v>74.14552445384372</c:v>
                </c:pt>
                <c:pt idx="66">
                  <c:v>78.718887972096155</c:v>
                </c:pt>
                <c:pt idx="67">
                  <c:v>83.438200415926033</c:v>
                </c:pt>
                <c:pt idx="68">
                  <c:v>88.300296511252569</c:v>
                </c:pt>
                <c:pt idx="69">
                  <c:v>93.301668498534838</c:v>
                </c:pt>
                <c:pt idx="70">
                  <c:v>98.438485375462392</c:v>
                </c:pt>
                <c:pt idx="71">
                  <c:v>103.70661326252853</c:v>
                </c:pt>
                <c:pt idx="72">
                  <c:v>109.10163669537086</c:v>
                </c:pt>
                <c:pt idx="73">
                  <c:v>114.61888065158834</c:v>
                </c:pt>
                <c:pt idx="74">
                  <c:v>120.25343312533501</c:v>
                </c:pt>
                <c:pt idx="75">
                  <c:v>126.00016807011747</c:v>
                </c:pt>
                <c:pt idx="76">
                  <c:v>131.85376853866401</c:v>
                </c:pt>
                <c:pt idx="77">
                  <c:v>137.8087498582629</c:v>
                </c:pt>
                <c:pt idx="78">
                  <c:v>143.85948269037414</c:v>
                </c:pt>
                <c:pt idx="79">
                  <c:v>150.00021583439644</c:v>
                </c:pt>
                <c:pt idx="80">
                  <c:v>156.22509864702963</c:v>
                </c:pt>
                <c:pt idx="81">
                  <c:v>162.52820296052928</c:v>
                </c:pt>
                <c:pt idx="82">
                  <c:v>168.90354439514695</c:v>
                </c:pt>
                <c:pt idx="83">
                  <c:v>175.34510297303203</c:v>
                </c:pt>
                <c:pt idx="84">
                  <c:v>181.84684295271478</c:v>
                </c:pt>
                <c:pt idx="85">
                  <c:v>188.40273181486964</c:v>
                </c:pt>
                <c:pt idx="86">
                  <c:v>195.00675834128259</c:v>
                </c:pt>
                <c:pt idx="87">
                  <c:v>201.65294973972695</c:v>
                </c:pt>
                <c:pt idx="88">
                  <c:v>208.3353877777156</c:v>
                </c:pt>
                <c:pt idx="89">
                  <c:v>215.04822389779625</c:v>
                </c:pt>
                <c:pt idx="90">
                  <c:v>221.78569329614092</c:v>
                </c:pt>
                <c:pt idx="91">
                  <c:v>228.54212795462013</c:v>
                </c:pt>
                <c:pt idx="92">
                  <c:v>235.31196862433387</c:v>
                </c:pt>
                <c:pt idx="93">
                  <c:v>242.08977576567423</c:v>
                </c:pt>
                <c:pt idx="94">
                  <c:v>248.87023945642736</c:v>
                </c:pt>
                <c:pt idx="95">
                  <c:v>255.6481882851887</c:v>
                </c:pt>
                <c:pt idx="96">
                  <c:v>262.41859725247224</c:v>
                </c:pt>
                <c:pt idx="97">
                  <c:v>269.17659470637312</c:v>
                </c:pt>
                <c:pt idx="98">
                  <c:v>275.91746834350647</c:v>
                </c:pt>
                <c:pt idx="99">
                  <c:v>282.63667030922477</c:v>
                </c:pt>
                <c:pt idx="100">
                  <c:v>289.32982143384453</c:v>
                </c:pt>
                <c:pt idx="101">
                  <c:v>295.99271464382281</c:v>
                </c:pt>
                <c:pt idx="102">
                  <c:v>302.62131758853951</c:v>
                </c:pt>
                <c:pt idx="103">
                  <c:v>309.21177452462251</c:v>
                </c:pt>
                <c:pt idx="104">
                  <c:v>315.76040750060105</c:v>
                </c:pt>
                <c:pt idx="105">
                  <c:v>322.26371688515883</c:v>
                </c:pt>
                <c:pt idx="106">
                  <c:v>328.71838128239085</c:v>
                </c:pt>
                <c:pt idx="107">
                  <c:v>335.12125687729889</c:v>
                </c:pt>
                <c:pt idx="108">
                  <c:v>341.46937625431207</c:v>
                </c:pt>
                <c:pt idx="109">
                  <c:v>347.75994673093345</c:v>
                </c:pt>
                <c:pt idx="110">
                  <c:v>353.99034824771161</c:v>
                </c:pt>
                <c:pt idx="111">
                  <c:v>360.15813085465703</c:v>
                </c:pt>
                <c:pt idx="112">
                  <c:v>366.26101183298522</c:v>
                </c:pt>
                <c:pt idx="113">
                  <c:v>372.2968724897043</c:v>
                </c:pt>
                <c:pt idx="114">
                  <c:v>378.26375466109573</c:v>
                </c:pt>
                <c:pt idx="115">
                  <c:v>384.15985695958182</c:v>
                </c:pt>
                <c:pt idx="116">
                  <c:v>389.9835307968616</c:v>
                </c:pt>
                <c:pt idx="117">
                  <c:v>395.73327621453075</c:v>
                </c:pt>
                <c:pt idx="118">
                  <c:v>401.40773755171915</c:v>
                </c:pt>
                <c:pt idx="119">
                  <c:v>407.00569897757521</c:v>
                </c:pt>
                <c:pt idx="120">
                  <c:v>412.52607991472371</c:v>
                </c:pt>
                <c:pt idx="121">
                  <c:v>417.96793037813978</c:v>
                </c:pt>
                <c:pt idx="122">
                  <c:v>423.33042625221066</c:v>
                </c:pt>
                <c:pt idx="123">
                  <c:v>428.61286452712289</c:v>
                </c:pt>
                <c:pt idx="124">
                  <c:v>433.81465851411639</c:v>
                </c:pt>
                <c:pt idx="125">
                  <c:v>438.93533305759496</c:v>
                </c:pt>
                <c:pt idx="126">
                  <c:v>443.97451976058153</c:v>
                </c:pt>
                <c:pt idx="127">
                  <c:v>448.93195223856014</c:v>
                </c:pt>
                <c:pt idx="128">
                  <c:v>453.80746141535974</c:v>
                </c:pt>
                <c:pt idx="129">
                  <c:v>458.60097087340654</c:v>
                </c:pt>
                <c:pt idx="130">
                  <c:v>463.31249226940884</c:v>
                </c:pt>
                <c:pt idx="131">
                  <c:v>467.94212082533556</c:v>
                </c:pt>
                <c:pt idx="132">
                  <c:v>472.49003090341631</c:v>
                </c:pt>
                <c:pt idx="133">
                  <c:v>476.95647167281663</c:v>
                </c:pt>
                <c:pt idx="134">
                  <c:v>481.34176287463623</c:v>
                </c:pt>
                <c:pt idx="135">
                  <c:v>485.64629069093206</c:v>
                </c:pt>
                <c:pt idx="136">
                  <c:v>489.87050372258796</c:v>
                </c:pt>
                <c:pt idx="137">
                  <c:v>494.01490908002836</c:v>
                </c:pt>
                <c:pt idx="138">
                  <c:v>498.0800685900121</c:v>
                </c:pt>
                <c:pt idx="139">
                  <c:v>502.06659512103778</c:v>
                </c:pt>
                <c:pt idx="140">
                  <c:v>505.9751490292382</c:v>
                </c:pt>
                <c:pt idx="141">
                  <c:v>509.80643472604703</c:v>
                </c:pt>
                <c:pt idx="142">
                  <c:v>513.56119736837195</c:v>
                </c:pt>
                <c:pt idx="143">
                  <c:v>517.24021967150782</c:v>
                </c:pt>
                <c:pt idx="144">
                  <c:v>520.84431884457445</c:v>
                </c:pt>
                <c:pt idx="145">
                  <c:v>524.37434364784883</c:v>
                </c:pt>
                <c:pt idx="146">
                  <c:v>527.83117157099764</c:v>
                </c:pt>
                <c:pt idx="147">
                  <c:v>531.2157061308817</c:v>
                </c:pt>
                <c:pt idx="148">
                  <c:v>534.52887428731503</c:v>
                </c:pt>
                <c:pt idx="149">
                  <c:v>537.77162397489712</c:v>
                </c:pt>
                <c:pt idx="150">
                  <c:v>540.94492174881464</c:v>
                </c:pt>
                <c:pt idx="151">
                  <c:v>544.04975054230522</c:v>
                </c:pt>
                <c:pt idx="152">
                  <c:v>547.0871075333132</c:v>
                </c:pt>
                <c:pt idx="153">
                  <c:v>550.05800211771452</c:v>
                </c:pt>
                <c:pt idx="154">
                  <c:v>552.96345398637504</c:v>
                </c:pt>
                <c:pt idx="155">
                  <c:v>555.80449130320119</c:v>
                </c:pt>
                <c:pt idx="156">
                  <c:v>558.58214898126778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620-42C7-9D96-90F73DF281C4}"/>
            </c:ext>
          </c:extLst>
        </c:ser>
        <c:ser>
          <c:idx val="0"/>
          <c:order val="5"/>
          <c:tx>
            <c:strRef>
              <c:f>播種日計算用!$B$46</c:f>
              <c:strCache>
                <c:ptCount val="1"/>
                <c:pt idx="0">
                  <c:v>in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bg2">
                    <a:lumMod val="50000"/>
                  </a:schemeClr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620-42C7-9D96-90F73DF281C4}"/>
              </c:ext>
            </c:extLst>
          </c:dPt>
          <c:xVal>
            <c:numRef>
              <c:f>播種日計算用!$C$46:$C$47</c:f>
              <c:numCache>
                <c:formatCode>m"月"d"日"</c:formatCode>
                <c:ptCount val="2"/>
                <c:pt idx="0">
                  <c:v>42675</c:v>
                </c:pt>
                <c:pt idx="1">
                  <c:v>42675</c:v>
                </c:pt>
              </c:numCache>
            </c:numRef>
          </c:xVal>
          <c:yVal>
            <c:numRef>
              <c:f>播種日計算用!$D$46:$D$47</c:f>
              <c:numCache>
                <c:formatCode>0_ </c:formatCode>
                <c:ptCount val="2"/>
                <c:pt idx="0" formatCode="General">
                  <c:v>0</c:v>
                </c:pt>
                <c:pt idx="1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620-42C7-9D96-90F73DF281C4}"/>
            </c:ext>
          </c:extLst>
        </c:ser>
        <c:ser>
          <c:idx val="1"/>
          <c:order val="6"/>
          <c:tx>
            <c:strRef>
              <c:f>播種日計算用!$B$50</c:f>
              <c:strCache>
                <c:ptCount val="1"/>
                <c:pt idx="0">
                  <c:v>播種日_1_out</c:v>
                </c:pt>
              </c:strCache>
            </c:strRef>
          </c:tx>
          <c:spPr>
            <a:ln w="19050" cap="rnd">
              <a:solidFill>
                <a:srgbClr val="FF3399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播種日計算用!$E$50:$E$51</c:f>
              <c:numCache>
                <c:formatCode>m"月"d"日"</c:formatCode>
                <c:ptCount val="2"/>
                <c:pt idx="0">
                  <c:v>42729</c:v>
                </c:pt>
                <c:pt idx="1">
                  <c:v>42729</c:v>
                </c:pt>
              </c:numCache>
            </c:numRef>
          </c:xVal>
          <c:yVal>
            <c:numRef>
              <c:f>播種日計算用!$F$50:$F$51</c:f>
              <c:numCache>
                <c:formatCode>0_ </c:formatCode>
                <c:ptCount val="2"/>
                <c:pt idx="0">
                  <c:v>0</c:v>
                </c:pt>
                <c:pt idx="1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620-42C7-9D96-90F73DF281C4}"/>
            </c:ext>
          </c:extLst>
        </c:ser>
        <c:ser>
          <c:idx val="2"/>
          <c:order val="7"/>
          <c:tx>
            <c:strRef>
              <c:f>播種日計算用!$B$52</c:f>
              <c:strCache>
                <c:ptCount val="1"/>
                <c:pt idx="0">
                  <c:v>播種日_2_out</c:v>
                </c:pt>
              </c:strCache>
            </c:strRef>
          </c:tx>
          <c:spPr>
            <a:ln w="19050" cap="rnd">
              <a:solidFill>
                <a:srgbClr val="FFC00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播種日計算用!$E$52:$E$53</c:f>
              <c:numCache>
                <c:formatCode>m"月"d"日"</c:formatCode>
                <c:ptCount val="2"/>
                <c:pt idx="0">
                  <c:v>42712</c:v>
                </c:pt>
                <c:pt idx="1">
                  <c:v>42712</c:v>
                </c:pt>
              </c:numCache>
            </c:numRef>
          </c:xVal>
          <c:yVal>
            <c:numRef>
              <c:f>播種日計算用!$F$52:$F$53</c:f>
              <c:numCache>
                <c:formatCode>0_ </c:formatCode>
                <c:ptCount val="2"/>
                <c:pt idx="0">
                  <c:v>0</c:v>
                </c:pt>
                <c:pt idx="1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6620-42C7-9D96-90F73DF281C4}"/>
            </c:ext>
          </c:extLst>
        </c:ser>
        <c:ser>
          <c:idx val="3"/>
          <c:order val="8"/>
          <c:tx>
            <c:strRef>
              <c:f>播種日計算用!$B$54</c:f>
              <c:strCache>
                <c:ptCount val="1"/>
                <c:pt idx="0">
                  <c:v>播種日_3_out</c:v>
                </c:pt>
              </c:strCache>
            </c:strRef>
          </c:tx>
          <c:spPr>
            <a:ln w="19050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播種日計算用!$E$54:$E$55</c:f>
              <c:numCache>
                <c:formatCode>m"月"d"日"</c:formatCode>
                <c:ptCount val="2"/>
                <c:pt idx="0">
                  <c:v>42691</c:v>
                </c:pt>
                <c:pt idx="1">
                  <c:v>42691</c:v>
                </c:pt>
              </c:numCache>
            </c:numRef>
          </c:xVal>
          <c:yVal>
            <c:numRef>
              <c:f>播種日計算用!$F$54:$F$55</c:f>
              <c:numCache>
                <c:formatCode>0_ </c:formatCode>
                <c:ptCount val="2"/>
                <c:pt idx="0">
                  <c:v>0</c:v>
                </c:pt>
                <c:pt idx="1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6620-42C7-9D96-90F73DF281C4}"/>
            </c:ext>
          </c:extLst>
        </c:ser>
        <c:ser>
          <c:idx val="4"/>
          <c:order val="9"/>
          <c:tx>
            <c:strRef>
              <c:f>播種日計算用!$B$56</c:f>
              <c:strCache>
                <c:ptCount val="1"/>
                <c:pt idx="0">
                  <c:v>播種日_4_out</c:v>
                </c:pt>
              </c:strCache>
            </c:strRef>
          </c:tx>
          <c:spPr>
            <a:ln w="19050" cap="rnd">
              <a:solidFill>
                <a:srgbClr val="00CCFF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播種日計算用!$E$56:$E$57</c:f>
              <c:numCache>
                <c:formatCode>m"月"d"日"</c:formatCode>
                <c:ptCount val="2"/>
                <c:pt idx="0">
                  <c:v>42674</c:v>
                </c:pt>
                <c:pt idx="1">
                  <c:v>42674</c:v>
                </c:pt>
              </c:numCache>
            </c:numRef>
          </c:xVal>
          <c:yVal>
            <c:numRef>
              <c:f>播種日計算用!$F$56:$F$57</c:f>
              <c:numCache>
                <c:formatCode>0_ </c:formatCode>
                <c:ptCount val="2"/>
                <c:pt idx="0">
                  <c:v>0</c:v>
                </c:pt>
                <c:pt idx="1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6620-42C7-9D96-90F73DF281C4}"/>
            </c:ext>
          </c:extLst>
        </c:ser>
        <c:ser>
          <c:idx val="10"/>
          <c:order val="10"/>
          <c:tx>
            <c:strRef>
              <c:f>播種日計算用!$B$58</c:f>
              <c:strCache>
                <c:ptCount val="1"/>
                <c:pt idx="0">
                  <c:v>播種日_5_out</c:v>
                </c:pt>
              </c:strCache>
            </c:strRef>
          </c:tx>
          <c:spPr>
            <a:ln w="19050" cap="rnd">
              <a:solidFill>
                <a:srgbClr val="6600FF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播種日計算用!$E$58:$E$59</c:f>
              <c:numCache>
                <c:formatCode>m"月"d"日"</c:formatCode>
                <c:ptCount val="2"/>
                <c:pt idx="0">
                  <c:v>42665</c:v>
                </c:pt>
                <c:pt idx="1">
                  <c:v>42665</c:v>
                </c:pt>
              </c:numCache>
            </c:numRef>
          </c:xVal>
          <c:yVal>
            <c:numRef>
              <c:f>播種日計算用!$F$58:$F$59</c:f>
              <c:numCache>
                <c:formatCode>0_ </c:formatCode>
                <c:ptCount val="2"/>
                <c:pt idx="0">
                  <c:v>0</c:v>
                </c:pt>
                <c:pt idx="1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6620-42C7-9D96-90F73DF28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1334848"/>
        <c:axId val="441330912"/>
      </c:scatterChart>
      <c:valAx>
        <c:axId val="441334848"/>
        <c:scaling>
          <c:orientation val="minMax"/>
        </c:scaling>
        <c:delete val="0"/>
        <c:axPos val="b"/>
        <c:numFmt formatCode="m/d;@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441330912"/>
        <c:crosses val="autoZero"/>
        <c:crossBetween val="midCat"/>
      </c:valAx>
      <c:valAx>
        <c:axId val="441330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r>
                  <a:rPr lang="ja-JP"/>
                  <a:t>草量 </a:t>
                </a:r>
                <a:r>
                  <a:rPr lang="en-US"/>
                  <a:t>(gDM/m2)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441334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055183280543579E-2"/>
          <c:y val="0.80847815075747109"/>
          <c:w val="0.80388963343891284"/>
          <c:h val="0.168130036377031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 sz="1100"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sz="1400" b="1" u="sng"/>
              <a:t>播種日と入牧時草量の関係</a:t>
            </a:r>
          </a:p>
        </c:rich>
      </c:tx>
      <c:layout>
        <c:manualLayout>
          <c:xMode val="edge"/>
          <c:yMode val="edge"/>
          <c:x val="0.2918428940523245"/>
          <c:y val="1.88920454968057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418613888755723"/>
          <c:y val="0.1303783199051054"/>
          <c:w val="0.76507279915808368"/>
          <c:h val="0.67686509859713917"/>
        </c:manualLayout>
      </c:layout>
      <c:scatterChart>
        <c:scatterStyle val="lineMarker"/>
        <c:varyColors val="0"/>
        <c:ser>
          <c:idx val="0"/>
          <c:order val="0"/>
          <c:tx>
            <c:strRef>
              <c:f>播種日比較!$K$15</c:f>
              <c:strCache>
                <c:ptCount val="1"/>
                <c:pt idx="0">
                  <c:v>エンバク</c:v>
                </c:pt>
              </c:strCache>
            </c:strRef>
          </c:tx>
          <c:spPr>
            <a:ln w="19050" cap="rnd">
              <a:solidFill>
                <a:srgbClr val="FF339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3399"/>
              </a:solidFill>
              <a:ln w="9525">
                <a:solidFill>
                  <a:srgbClr val="FF3399"/>
                </a:solidFill>
              </a:ln>
              <a:effectLst/>
            </c:spPr>
          </c:marker>
          <c:xVal>
            <c:numRef>
              <c:f>播種日比較!$C$5:$C$9</c:f>
              <c:numCache>
                <c:formatCode>m"月"d"日"</c:formatCode>
                <c:ptCount val="5"/>
                <c:pt idx="0">
                  <c:v>42607</c:v>
                </c:pt>
                <c:pt idx="1">
                  <c:v>42612</c:v>
                </c:pt>
                <c:pt idx="2">
                  <c:v>42617</c:v>
                </c:pt>
                <c:pt idx="3">
                  <c:v>42622</c:v>
                </c:pt>
                <c:pt idx="4">
                  <c:v>42627</c:v>
                </c:pt>
              </c:numCache>
            </c:numRef>
          </c:xVal>
          <c:yVal>
            <c:numRef>
              <c:f>播種日比較!$K$16:$K$20</c:f>
              <c:numCache>
                <c:formatCode>0</c:formatCode>
                <c:ptCount val="5"/>
                <c:pt idx="0">
                  <c:v>117.06556259493696</c:v>
                </c:pt>
                <c:pt idx="1">
                  <c:v>78.630885581512942</c:v>
                </c:pt>
                <c:pt idx="2">
                  <c:v>51.745065616880346</c:v>
                </c:pt>
                <c:pt idx="3">
                  <c:v>33.885522474562201</c:v>
                </c:pt>
                <c:pt idx="4">
                  <c:v>22.489759900790542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D8-461D-9E19-D88D740E3FDB}"/>
            </c:ext>
          </c:extLst>
        </c:ser>
        <c:ser>
          <c:idx val="1"/>
          <c:order val="1"/>
          <c:tx>
            <c:strRef>
              <c:f>播種日比較!$L$15</c:f>
              <c:strCache>
                <c:ptCount val="1"/>
                <c:pt idx="0">
                  <c:v>ライムギ</c:v>
                </c:pt>
              </c:strCache>
            </c:strRef>
          </c:tx>
          <c:spPr>
            <a:ln w="19050" cap="rnd">
              <a:solidFill>
                <a:srgbClr val="00CC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CCFF"/>
              </a:solidFill>
              <a:ln w="9525">
                <a:solidFill>
                  <a:srgbClr val="00CCFF"/>
                </a:solidFill>
              </a:ln>
              <a:effectLst/>
            </c:spPr>
          </c:marker>
          <c:xVal>
            <c:numRef>
              <c:f>播種日比較!$C$5:$C$9</c:f>
              <c:numCache>
                <c:formatCode>m"月"d"日"</c:formatCode>
                <c:ptCount val="5"/>
                <c:pt idx="0">
                  <c:v>42607</c:v>
                </c:pt>
                <c:pt idx="1">
                  <c:v>42612</c:v>
                </c:pt>
                <c:pt idx="2">
                  <c:v>42617</c:v>
                </c:pt>
                <c:pt idx="3">
                  <c:v>42622</c:v>
                </c:pt>
                <c:pt idx="4">
                  <c:v>42627</c:v>
                </c:pt>
              </c:numCache>
            </c:numRef>
          </c:xVal>
          <c:yVal>
            <c:numRef>
              <c:f>播種日比較!$L$16:$L$20</c:f>
              <c:numCache>
                <c:formatCode>0</c:formatCode>
                <c:ptCount val="5"/>
                <c:pt idx="0">
                  <c:v>156.35115488897</c:v>
                </c:pt>
                <c:pt idx="1">
                  <c:v>126.34700432618718</c:v>
                </c:pt>
                <c:pt idx="2">
                  <c:v>94.079497030292671</c:v>
                </c:pt>
                <c:pt idx="3">
                  <c:v>63.954255270379775</c:v>
                </c:pt>
                <c:pt idx="4">
                  <c:v>39.261081279478987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D8-461D-9E19-D88D740E3FDB}"/>
            </c:ext>
          </c:extLst>
        </c:ser>
        <c:ser>
          <c:idx val="2"/>
          <c:order val="2"/>
          <c:tx>
            <c:strRef>
              <c:f>播種日比較!$M$15</c:f>
              <c:strCache>
                <c:ptCount val="1"/>
                <c:pt idx="0">
                  <c:v>IR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xVal>
            <c:numRef>
              <c:f>播種日比較!$C$5:$C$9</c:f>
              <c:numCache>
                <c:formatCode>m"月"d"日"</c:formatCode>
                <c:ptCount val="5"/>
                <c:pt idx="0">
                  <c:v>42607</c:v>
                </c:pt>
                <c:pt idx="1">
                  <c:v>42612</c:v>
                </c:pt>
                <c:pt idx="2">
                  <c:v>42617</c:v>
                </c:pt>
                <c:pt idx="3">
                  <c:v>42622</c:v>
                </c:pt>
                <c:pt idx="4">
                  <c:v>42627</c:v>
                </c:pt>
              </c:numCache>
            </c:numRef>
          </c:xVal>
          <c:yVal>
            <c:numRef>
              <c:f>播種日比較!$M$16:$M$20</c:f>
              <c:numCache>
                <c:formatCode>0</c:formatCode>
                <c:ptCount val="5"/>
                <c:pt idx="0">
                  <c:v>155.93084677864289</c:v>
                </c:pt>
                <c:pt idx="1">
                  <c:v>115.43417869569093</c:v>
                </c:pt>
                <c:pt idx="2">
                  <c:v>77.910876454420475</c:v>
                </c:pt>
                <c:pt idx="3">
                  <c:v>47.561348674672388</c:v>
                </c:pt>
                <c:pt idx="4">
                  <c:v>26.280973611646385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D8-461D-9E19-D88D740E3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280000"/>
        <c:axId val="397286888"/>
      </c:scatterChart>
      <c:valAx>
        <c:axId val="397280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r>
                  <a:rPr lang="ja-JP"/>
                  <a:t>播種日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m&quot;月&quot;d&quot;日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397286888"/>
        <c:crosses val="autoZero"/>
        <c:crossBetween val="midCat"/>
      </c:valAx>
      <c:valAx>
        <c:axId val="397286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r>
                  <a:rPr lang="ja-JP"/>
                  <a:t>入牧日草量 </a:t>
                </a:r>
                <a:r>
                  <a:rPr lang="en-US"/>
                  <a:t>(gDM/m2)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0074113431136851E-2"/>
              <c:y val="0.204920120077242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3972800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 sz="1150"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b="1" u="sng">
                <a:solidFill>
                  <a:srgbClr val="00CCFF"/>
                </a:solidFill>
              </a:rPr>
              <a:t>ライムギ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424013919929558"/>
          <c:y val="0.13326906708014838"/>
          <c:w val="0.76184757985620521"/>
          <c:h val="0.51327003028872187"/>
        </c:manualLayout>
      </c:layout>
      <c:scatterChart>
        <c:scatterStyle val="lineMarker"/>
        <c:varyColors val="0"/>
        <c:ser>
          <c:idx val="1"/>
          <c:order val="0"/>
          <c:tx>
            <c:strRef>
              <c:f>入牧日計算!$K$2</c:f>
              <c:strCache>
                <c:ptCount val="1"/>
                <c:pt idx="0">
                  <c:v>Rye</c:v>
                </c:pt>
              </c:strCache>
            </c:strRef>
          </c:tx>
          <c:spPr>
            <a:ln w="19050" cap="rnd">
              <a:solidFill>
                <a:srgbClr val="00CCFF"/>
              </a:solidFill>
              <a:round/>
            </a:ln>
            <a:effectLst/>
          </c:spPr>
          <c:marker>
            <c:symbol val="none"/>
          </c:marker>
          <c:xVal>
            <c:numRef>
              <c:f>入牧日計算!$H$3:$H$260</c:f>
              <c:numCache>
                <c:formatCode>m"月"d"日"</c:formatCode>
                <c:ptCount val="258"/>
                <c:pt idx="0">
                  <c:v>42620</c:v>
                </c:pt>
                <c:pt idx="1">
                  <c:v>42621</c:v>
                </c:pt>
                <c:pt idx="2">
                  <c:v>42622</c:v>
                </c:pt>
                <c:pt idx="3">
                  <c:v>42623</c:v>
                </c:pt>
                <c:pt idx="4">
                  <c:v>42624</c:v>
                </c:pt>
                <c:pt idx="5">
                  <c:v>42625</c:v>
                </c:pt>
                <c:pt idx="6">
                  <c:v>42626</c:v>
                </c:pt>
                <c:pt idx="7">
                  <c:v>42627</c:v>
                </c:pt>
                <c:pt idx="8">
                  <c:v>42628</c:v>
                </c:pt>
                <c:pt idx="9">
                  <c:v>42629</c:v>
                </c:pt>
                <c:pt idx="10">
                  <c:v>42630</c:v>
                </c:pt>
                <c:pt idx="11">
                  <c:v>42631</c:v>
                </c:pt>
                <c:pt idx="12">
                  <c:v>42632</c:v>
                </c:pt>
                <c:pt idx="13">
                  <c:v>42633</c:v>
                </c:pt>
                <c:pt idx="14">
                  <c:v>42634</c:v>
                </c:pt>
                <c:pt idx="15">
                  <c:v>42635</c:v>
                </c:pt>
                <c:pt idx="16">
                  <c:v>42636</c:v>
                </c:pt>
                <c:pt idx="17">
                  <c:v>42637</c:v>
                </c:pt>
                <c:pt idx="18">
                  <c:v>42638</c:v>
                </c:pt>
                <c:pt idx="19">
                  <c:v>42639</c:v>
                </c:pt>
                <c:pt idx="20">
                  <c:v>42640</c:v>
                </c:pt>
                <c:pt idx="21">
                  <c:v>42641</c:v>
                </c:pt>
                <c:pt idx="22">
                  <c:v>42642</c:v>
                </c:pt>
                <c:pt idx="23">
                  <c:v>42643</c:v>
                </c:pt>
                <c:pt idx="24">
                  <c:v>42644</c:v>
                </c:pt>
                <c:pt idx="25">
                  <c:v>42645</c:v>
                </c:pt>
                <c:pt idx="26">
                  <c:v>42646</c:v>
                </c:pt>
                <c:pt idx="27">
                  <c:v>42647</c:v>
                </c:pt>
                <c:pt idx="28">
                  <c:v>42648</c:v>
                </c:pt>
                <c:pt idx="29">
                  <c:v>42649</c:v>
                </c:pt>
                <c:pt idx="30">
                  <c:v>42650</c:v>
                </c:pt>
                <c:pt idx="31">
                  <c:v>42651</c:v>
                </c:pt>
                <c:pt idx="32">
                  <c:v>42652</c:v>
                </c:pt>
                <c:pt idx="33">
                  <c:v>42653</c:v>
                </c:pt>
                <c:pt idx="34">
                  <c:v>42654</c:v>
                </c:pt>
                <c:pt idx="35">
                  <c:v>42655</c:v>
                </c:pt>
                <c:pt idx="36">
                  <c:v>42656</c:v>
                </c:pt>
                <c:pt idx="37">
                  <c:v>42657</c:v>
                </c:pt>
                <c:pt idx="38">
                  <c:v>42658</c:v>
                </c:pt>
                <c:pt idx="39">
                  <c:v>42659</c:v>
                </c:pt>
                <c:pt idx="40">
                  <c:v>42660</c:v>
                </c:pt>
                <c:pt idx="41">
                  <c:v>42661</c:v>
                </c:pt>
                <c:pt idx="42">
                  <c:v>42662</c:v>
                </c:pt>
                <c:pt idx="43">
                  <c:v>42663</c:v>
                </c:pt>
                <c:pt idx="44">
                  <c:v>42664</c:v>
                </c:pt>
                <c:pt idx="45">
                  <c:v>42665</c:v>
                </c:pt>
                <c:pt idx="46">
                  <c:v>42666</c:v>
                </c:pt>
                <c:pt idx="47">
                  <c:v>42667</c:v>
                </c:pt>
                <c:pt idx="48">
                  <c:v>42668</c:v>
                </c:pt>
                <c:pt idx="49">
                  <c:v>42669</c:v>
                </c:pt>
                <c:pt idx="50">
                  <c:v>42670</c:v>
                </c:pt>
                <c:pt idx="51">
                  <c:v>42671</c:v>
                </c:pt>
                <c:pt idx="52">
                  <c:v>42672</c:v>
                </c:pt>
                <c:pt idx="53">
                  <c:v>42673</c:v>
                </c:pt>
                <c:pt idx="54">
                  <c:v>42674</c:v>
                </c:pt>
                <c:pt idx="55">
                  <c:v>42675</c:v>
                </c:pt>
                <c:pt idx="56">
                  <c:v>42676</c:v>
                </c:pt>
                <c:pt idx="57">
                  <c:v>42677</c:v>
                </c:pt>
                <c:pt idx="58">
                  <c:v>42678</c:v>
                </c:pt>
                <c:pt idx="59">
                  <c:v>42679</c:v>
                </c:pt>
                <c:pt idx="60">
                  <c:v>42680</c:v>
                </c:pt>
                <c:pt idx="61">
                  <c:v>42681</c:v>
                </c:pt>
                <c:pt idx="62">
                  <c:v>42682</c:v>
                </c:pt>
                <c:pt idx="63">
                  <c:v>42683</c:v>
                </c:pt>
                <c:pt idx="64">
                  <c:v>42684</c:v>
                </c:pt>
                <c:pt idx="65">
                  <c:v>42685</c:v>
                </c:pt>
                <c:pt idx="66">
                  <c:v>42686</c:v>
                </c:pt>
                <c:pt idx="67">
                  <c:v>42687</c:v>
                </c:pt>
                <c:pt idx="68">
                  <c:v>42688</c:v>
                </c:pt>
                <c:pt idx="69">
                  <c:v>42689</c:v>
                </c:pt>
                <c:pt idx="70">
                  <c:v>42690</c:v>
                </c:pt>
                <c:pt idx="71">
                  <c:v>42691</c:v>
                </c:pt>
                <c:pt idx="72">
                  <c:v>42692</c:v>
                </c:pt>
                <c:pt idx="73">
                  <c:v>42693</c:v>
                </c:pt>
                <c:pt idx="74">
                  <c:v>42694</c:v>
                </c:pt>
                <c:pt idx="75">
                  <c:v>42695</c:v>
                </c:pt>
                <c:pt idx="76">
                  <c:v>42696</c:v>
                </c:pt>
                <c:pt idx="77">
                  <c:v>42697</c:v>
                </c:pt>
                <c:pt idx="78">
                  <c:v>42698</c:v>
                </c:pt>
                <c:pt idx="79">
                  <c:v>42699</c:v>
                </c:pt>
                <c:pt idx="80">
                  <c:v>42700</c:v>
                </c:pt>
                <c:pt idx="81">
                  <c:v>42701</c:v>
                </c:pt>
                <c:pt idx="82">
                  <c:v>42702</c:v>
                </c:pt>
                <c:pt idx="83">
                  <c:v>42703</c:v>
                </c:pt>
                <c:pt idx="84">
                  <c:v>42704</c:v>
                </c:pt>
                <c:pt idx="85">
                  <c:v>42705</c:v>
                </c:pt>
                <c:pt idx="86">
                  <c:v>42706</c:v>
                </c:pt>
                <c:pt idx="87">
                  <c:v>42707</c:v>
                </c:pt>
                <c:pt idx="88">
                  <c:v>42708</c:v>
                </c:pt>
                <c:pt idx="89">
                  <c:v>42709</c:v>
                </c:pt>
                <c:pt idx="90">
                  <c:v>42710</c:v>
                </c:pt>
                <c:pt idx="91">
                  <c:v>42711</c:v>
                </c:pt>
                <c:pt idx="92">
                  <c:v>42712</c:v>
                </c:pt>
                <c:pt idx="93">
                  <c:v>42713</c:v>
                </c:pt>
                <c:pt idx="94">
                  <c:v>42714</c:v>
                </c:pt>
                <c:pt idx="95">
                  <c:v>42715</c:v>
                </c:pt>
                <c:pt idx="96">
                  <c:v>42716</c:v>
                </c:pt>
                <c:pt idx="97">
                  <c:v>42717</c:v>
                </c:pt>
                <c:pt idx="98">
                  <c:v>42718</c:v>
                </c:pt>
                <c:pt idx="99">
                  <c:v>42719</c:v>
                </c:pt>
                <c:pt idx="100">
                  <c:v>42720</c:v>
                </c:pt>
                <c:pt idx="101">
                  <c:v>42721</c:v>
                </c:pt>
                <c:pt idx="102">
                  <c:v>42722</c:v>
                </c:pt>
                <c:pt idx="103">
                  <c:v>42723</c:v>
                </c:pt>
                <c:pt idx="104">
                  <c:v>42724</c:v>
                </c:pt>
                <c:pt idx="105">
                  <c:v>42725</c:v>
                </c:pt>
                <c:pt idx="106">
                  <c:v>42726</c:v>
                </c:pt>
                <c:pt idx="107">
                  <c:v>42727</c:v>
                </c:pt>
                <c:pt idx="108">
                  <c:v>42728</c:v>
                </c:pt>
                <c:pt idx="109">
                  <c:v>42729</c:v>
                </c:pt>
                <c:pt idx="110">
                  <c:v>42730</c:v>
                </c:pt>
                <c:pt idx="111">
                  <c:v>42731</c:v>
                </c:pt>
                <c:pt idx="112">
                  <c:v>42732</c:v>
                </c:pt>
                <c:pt idx="113">
                  <c:v>42733</c:v>
                </c:pt>
                <c:pt idx="114">
                  <c:v>42734</c:v>
                </c:pt>
                <c:pt idx="115">
                  <c:v>42735</c:v>
                </c:pt>
                <c:pt idx="116">
                  <c:v>42736</c:v>
                </c:pt>
                <c:pt idx="117">
                  <c:v>42737</c:v>
                </c:pt>
                <c:pt idx="118">
                  <c:v>42738</c:v>
                </c:pt>
                <c:pt idx="119">
                  <c:v>42739</c:v>
                </c:pt>
                <c:pt idx="120">
                  <c:v>42740</c:v>
                </c:pt>
                <c:pt idx="121">
                  <c:v>42741</c:v>
                </c:pt>
                <c:pt idx="122">
                  <c:v>42742</c:v>
                </c:pt>
                <c:pt idx="123">
                  <c:v>42743</c:v>
                </c:pt>
                <c:pt idx="124">
                  <c:v>42744</c:v>
                </c:pt>
                <c:pt idx="125">
                  <c:v>42745</c:v>
                </c:pt>
                <c:pt idx="126">
                  <c:v>42746</c:v>
                </c:pt>
                <c:pt idx="127">
                  <c:v>42747</c:v>
                </c:pt>
                <c:pt idx="128">
                  <c:v>42748</c:v>
                </c:pt>
                <c:pt idx="129">
                  <c:v>42749</c:v>
                </c:pt>
                <c:pt idx="130">
                  <c:v>42750</c:v>
                </c:pt>
                <c:pt idx="131">
                  <c:v>42751</c:v>
                </c:pt>
                <c:pt idx="132">
                  <c:v>42752</c:v>
                </c:pt>
                <c:pt idx="133">
                  <c:v>42753</c:v>
                </c:pt>
                <c:pt idx="134">
                  <c:v>42754</c:v>
                </c:pt>
                <c:pt idx="135">
                  <c:v>42755</c:v>
                </c:pt>
                <c:pt idx="136">
                  <c:v>42756</c:v>
                </c:pt>
                <c:pt idx="137">
                  <c:v>42757</c:v>
                </c:pt>
                <c:pt idx="138">
                  <c:v>42758</c:v>
                </c:pt>
                <c:pt idx="139">
                  <c:v>42759</c:v>
                </c:pt>
                <c:pt idx="140">
                  <c:v>42760</c:v>
                </c:pt>
                <c:pt idx="141">
                  <c:v>42761</c:v>
                </c:pt>
                <c:pt idx="142">
                  <c:v>42762</c:v>
                </c:pt>
                <c:pt idx="143">
                  <c:v>42763</c:v>
                </c:pt>
                <c:pt idx="144">
                  <c:v>42764</c:v>
                </c:pt>
                <c:pt idx="145">
                  <c:v>42765</c:v>
                </c:pt>
                <c:pt idx="146">
                  <c:v>42766</c:v>
                </c:pt>
                <c:pt idx="147">
                  <c:v>42767</c:v>
                </c:pt>
                <c:pt idx="148">
                  <c:v>42768</c:v>
                </c:pt>
                <c:pt idx="149">
                  <c:v>42769</c:v>
                </c:pt>
                <c:pt idx="150">
                  <c:v>42770</c:v>
                </c:pt>
                <c:pt idx="151">
                  <c:v>42771</c:v>
                </c:pt>
                <c:pt idx="152">
                  <c:v>42772</c:v>
                </c:pt>
                <c:pt idx="153">
                  <c:v>42773</c:v>
                </c:pt>
                <c:pt idx="154">
                  <c:v>42774</c:v>
                </c:pt>
                <c:pt idx="155">
                  <c:v>42775</c:v>
                </c:pt>
                <c:pt idx="156">
                  <c:v>42776</c:v>
                </c:pt>
                <c:pt idx="157">
                  <c:v>42777</c:v>
                </c:pt>
                <c:pt idx="158">
                  <c:v>42778</c:v>
                </c:pt>
                <c:pt idx="159">
                  <c:v>42779</c:v>
                </c:pt>
                <c:pt idx="160">
                  <c:v>42780</c:v>
                </c:pt>
                <c:pt idx="161">
                  <c:v>42781</c:v>
                </c:pt>
                <c:pt idx="162">
                  <c:v>42782</c:v>
                </c:pt>
                <c:pt idx="163">
                  <c:v>42783</c:v>
                </c:pt>
                <c:pt idx="164">
                  <c:v>42784</c:v>
                </c:pt>
                <c:pt idx="165">
                  <c:v>42785</c:v>
                </c:pt>
                <c:pt idx="166">
                  <c:v>42786</c:v>
                </c:pt>
                <c:pt idx="167">
                  <c:v>42787</c:v>
                </c:pt>
                <c:pt idx="168">
                  <c:v>42788</c:v>
                </c:pt>
                <c:pt idx="169">
                  <c:v>42789</c:v>
                </c:pt>
                <c:pt idx="170">
                  <c:v>42790</c:v>
                </c:pt>
                <c:pt idx="171">
                  <c:v>42791</c:v>
                </c:pt>
                <c:pt idx="172">
                  <c:v>42792</c:v>
                </c:pt>
                <c:pt idx="173">
                  <c:v>42793</c:v>
                </c:pt>
                <c:pt idx="174">
                  <c:v>42794</c:v>
                </c:pt>
                <c:pt idx="175">
                  <c:v>42795</c:v>
                </c:pt>
                <c:pt idx="176">
                  <c:v>42796</c:v>
                </c:pt>
                <c:pt idx="177">
                  <c:v>42797</c:v>
                </c:pt>
                <c:pt idx="178">
                  <c:v>42798</c:v>
                </c:pt>
                <c:pt idx="179">
                  <c:v>42799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</c:numCache>
            </c:numRef>
          </c:xVal>
          <c:yVal>
            <c:numRef>
              <c:f>入牧日計算!$K$3:$K$260</c:f>
              <c:numCache>
                <c:formatCode>0.0</c:formatCode>
                <c:ptCount val="258"/>
                <c:pt idx="0">
                  <c:v>0.14603888791442984</c:v>
                </c:pt>
                <c:pt idx="1">
                  <c:v>0.19321609258568451</c:v>
                </c:pt>
                <c:pt idx="2">
                  <c:v>0.25338543749795145</c:v>
                </c:pt>
                <c:pt idx="3">
                  <c:v>0.32946148299722905</c:v>
                </c:pt>
                <c:pt idx="4">
                  <c:v>0.42484403930046211</c:v>
                </c:pt>
                <c:pt idx="5">
                  <c:v>0.54346281639066774</c:v>
                </c:pt>
                <c:pt idx="6">
                  <c:v>0.68981959335157617</c:v>
                </c:pt>
                <c:pt idx="7">
                  <c:v>0.8690266416822533</c:v>
                </c:pt>
                <c:pt idx="8">
                  <c:v>1.0868401142744526</c:v>
                </c:pt>
                <c:pt idx="9">
                  <c:v>1.3496871296646764</c:v>
                </c:pt>
                <c:pt idx="10">
                  <c:v>1.6646853412881251</c:v>
                </c:pt>
                <c:pt idx="11">
                  <c:v>2.0396538833526341</c:v>
                </c:pt>
                <c:pt idx="12">
                  <c:v>2.4831147264081532</c:v>
                </c:pt>
                <c:pt idx="13">
                  <c:v>3.0042836528105057</c:v>
                </c:pt>
                <c:pt idx="14">
                  <c:v>3.6130502696722928</c:v>
                </c:pt>
                <c:pt idx="15">
                  <c:v>4.3199467079387679</c:v>
                </c:pt>
                <c:pt idx="16">
                  <c:v>5.1361049034020407</c:v>
                </c:pt>
                <c:pt idx="17">
                  <c:v>6.0732026107072832</c:v>
                </c:pt>
                <c:pt idx="18">
                  <c:v>7.1433985564678162</c:v>
                </c:pt>
                <c:pt idx="19">
                  <c:v>8.3592573844284335</c:v>
                </c:pt>
                <c:pt idx="20">
                  <c:v>9.7336652766461089</c:v>
                </c:pt>
                <c:pt idx="21">
                  <c:v>11.279737343133931</c:v>
                </c:pt>
                <c:pt idx="22">
                  <c:v>13.010718052606174</c:v>
                </c:pt>
                <c:pt idx="23">
                  <c:v>14.939876124329718</c:v>
                </c:pt>
                <c:pt idx="24">
                  <c:v>17.080395412391592</c:v>
                </c:pt>
                <c:pt idx="25">
                  <c:v>19.445263387031932</c:v>
                </c:pt>
                <c:pt idx="26">
                  <c:v>22.047158852486184</c:v>
                </c:pt>
                <c:pt idx="27">
                  <c:v>24.898340537696345</c:v>
                </c:pt>
                <c:pt idx="28">
                  <c:v>28.010538157083925</c:v>
                </c:pt>
                <c:pt idx="29">
                  <c:v>31.394847466104313</c:v>
                </c:pt>
                <c:pt idx="30">
                  <c:v>35.061630734103289</c:v>
                </c:pt>
                <c:pt idx="31">
                  <c:v>39.020423929268425</c:v>
                </c:pt>
                <c:pt idx="32">
                  <c:v>43.279851761829335</c:v>
                </c:pt>
                <c:pt idx="33">
                  <c:v>47.847551566968292</c:v>
                </c:pt>
                <c:pt idx="34">
                  <c:v>52.730106833066259</c:v>
                </c:pt>
                <c:pt idx="35">
                  <c:v>57.932990998744664</c:v>
                </c:pt>
                <c:pt idx="36">
                  <c:v>63.460521958239667</c:v>
                </c:pt>
                <c:pt idx="37">
                  <c:v>69.315827533188354</c:v>
                </c:pt>
                <c:pt idx="38">
                  <c:v>75.500821993691133</c:v>
                </c:pt>
                <c:pt idx="39">
                  <c:v>82.016193545820073</c:v>
                </c:pt>
                <c:pt idx="40">
                  <c:v>88.86140254929785</c:v>
                </c:pt>
                <c:pt idx="41">
                  <c:v>96.034690090052734</c:v>
                </c:pt>
                <c:pt idx="42">
                  <c:v>103.53309640936713</c:v>
                </c:pt>
                <c:pt idx="43">
                  <c:v>111.35248858546717</c:v>
                </c:pt>
                <c:pt idx="44">
                  <c:v>119.48759677520914</c:v>
                </c:pt>
                <c:pt idx="45">
                  <c:v>127.93205825312904</c:v>
                </c:pt>
                <c:pt idx="46">
                  <c:v>136.6784684322258</c:v>
                </c:pt>
                <c:pt idx="47">
                  <c:v>145.7184380148089</c:v>
                </c:pt>
                <c:pt idx="48">
                  <c:v>155.04265540161524</c:v>
                </c:pt>
                <c:pt idx="49">
                  <c:v>164.64095348201158</c:v>
                </c:pt>
                <c:pt idx="50">
                  <c:v>174.50237993610759</c:v>
                </c:pt>
                <c:pt idx="51">
                  <c:v>184.61527019953306</c:v>
                </c:pt>
                <c:pt idx="52">
                  <c:v>194.96732227194934</c:v>
                </c:pt>
                <c:pt idx="53">
                  <c:v>205.54567258949021</c:v>
                </c:pt>
                <c:pt idx="54">
                  <c:v>216.33697222771607</c:v>
                </c:pt>
                <c:pt idx="55">
                  <c:v>227.32746275379964</c:v>
                </c:pt>
                <c:pt idx="56">
                  <c:v>238.50305110310029</c:v>
                </c:pt>
                <c:pt idx="57">
                  <c:v>249.84938291468669</c:v>
                </c:pt>
                <c:pt idx="58">
                  <c:v>261.35191382148929</c:v>
                </c:pt>
                <c:pt idx="59">
                  <c:v>272.99597825249401</c:v>
                </c:pt>
                <c:pt idx="60">
                  <c:v>284.76685536572739</c:v>
                </c:pt>
                <c:pt idx="61">
                  <c:v>296.64983179088205</c:v>
                </c:pt>
                <c:pt idx="62">
                  <c:v>308.63026091853573</c:v>
                </c:pt>
                <c:pt idx="63">
                  <c:v>320.693618528451</c:v>
                </c:pt>
                <c:pt idx="64">
                  <c:v>332.82555460187649</c:v>
                </c:pt>
                <c:pt idx="65">
                  <c:v>345.01194121177093</c:v>
                </c:pt>
                <c:pt idx="66">
                  <c:v>357.23891643012826</c:v>
                </c:pt>
                <c:pt idx="67">
                  <c:v>369.49292423294139</c:v>
                </c:pt>
                <c:pt idx="68">
                  <c:v>381.76075042069482</c:v>
                </c:pt>
                <c:pt idx="69">
                  <c:v>394.02955460560702</c:v>
                </c:pt>
                <c:pt idx="70">
                  <c:v>406.28689834619001</c:v>
                </c:pt>
                <c:pt idx="71">
                  <c:v>418.52076953515535</c:v>
                </c:pt>
                <c:pt idx="72">
                  <c:v>430.71960316840853</c:v>
                </c:pt>
                <c:pt idx="73">
                  <c:v>442.87229864101909</c:v>
                </c:pt>
                <c:pt idx="74">
                  <c:v>454.96823373082822</c:v>
                </c:pt>
                <c:pt idx="75">
                  <c:v>466.99727544199033</c:v>
                </c:pt>
                <c:pt idx="76">
                  <c:v>478.94978788947287</c:v>
                </c:pt>
                <c:pt idx="77">
                  <c:v>490.81663741160844</c:v>
                </c:pt>
                <c:pt idx="78">
                  <c:v>502.58919510145188</c:v>
                </c:pt>
                <c:pt idx="79">
                  <c:v>514.25933694919388</c:v>
                </c:pt>
                <c:pt idx="80">
                  <c:v>525.81944178745994</c:v>
                </c:pt>
                <c:pt idx="81">
                  <c:v>537.26238722922164</c:v>
                </c:pt>
                <c:pt idx="82">
                  <c:v>548.58154378448467</c:v>
                </c:pt>
                <c:pt idx="83">
                  <c:v>559.7707673371109</c:v>
                </c:pt>
                <c:pt idx="84">
                  <c:v>570.82439015728698</c:v>
                </c:pt>
                <c:pt idx="85">
                  <c:v>581.73721061844049</c:v>
                </c:pt>
                <c:pt idx="86">
                  <c:v>592.50448178001864</c:v>
                </c:pt>
                <c:pt idx="87">
                  <c:v>603.12189898962026</c:v>
                </c:pt>
                <c:pt idx="88">
                  <c:v>613.58558664966597</c:v>
                </c:pt>
                <c:pt idx="89">
                  <c:v>623.89208428522875</c:v>
                </c:pt>
                <c:pt idx="90">
                  <c:v>634.0383320409303</c:v>
                </c:pt>
                <c:pt idx="91">
                  <c:v>644.02165572605543</c:v>
                </c:pt>
                <c:pt idx="92">
                  <c:v>653.83975151831794</c:v>
                </c:pt>
                <c:pt idx="93">
                  <c:v>663.49067042810998</c:v>
                </c:pt>
                <c:pt idx="94">
                  <c:v>672.97280261664844</c:v>
                </c:pt>
                <c:pt idx="95">
                  <c:v>682.28486165324102</c:v>
                </c:pt>
                <c:pt idx="96">
                  <c:v>691.42586878897987</c:v>
                </c:pt>
                <c:pt idx="97">
                  <c:v>700.39513731657951</c:v>
                </c:pt>
                <c:pt idx="98">
                  <c:v>709.19225707879934</c:v>
                </c:pt>
                <c:pt idx="99">
                  <c:v>717.81707918100119</c:v>
                </c:pt>
                <c:pt idx="100">
                  <c:v>726.26970095685328</c:v>
                </c:pt>
                <c:pt idx="101">
                  <c:v>734.55045123004595</c:v>
                </c:pt>
                <c:pt idx="102">
                  <c:v>742.65987590911857</c:v>
                </c:pt>
                <c:pt idx="103">
                  <c:v>750.59872394711806</c:v>
                </c:pt>
                <c:pt idx="104">
                  <c:v>758.36793369280929</c:v>
                </c:pt>
                <c:pt idx="105">
                  <c:v>765.96861965553001</c:v>
                </c:pt>
                <c:pt idx="106">
                  <c:v>773.40205970152192</c:v>
                </c:pt>
                <c:pt idx="107">
                  <c:v>780.66968269565916</c:v>
                </c:pt>
                <c:pt idx="108">
                  <c:v>787.77305659892261</c:v>
                </c:pt>
                <c:pt idx="109">
                  <c:v>794.71387702872437</c:v>
                </c:pt>
                <c:pt idx="110">
                  <c:v>801.49395628625007</c:v>
                </c:pt>
                <c:pt idx="111">
                  <c:v>808.11521285234176</c:v>
                </c:pt>
                <c:pt idx="112">
                  <c:v>814.57966135107938</c:v>
                </c:pt>
                <c:pt idx="113">
                  <c:v>820.88940297811632</c:v>
                </c:pt>
                <c:pt idx="114">
                  <c:v>827.04661638895766</c:v>
                </c:pt>
                <c:pt idx="115">
                  <c:v>833.05354904074295</c:v>
                </c:pt>
                <c:pt idx="116">
                  <c:v>838.91250897967041</c:v>
                </c:pt>
                <c:pt idx="117">
                  <c:v>844.62585706497634</c:v>
                </c:pt>
                <c:pt idx="118">
                  <c:v>850.19599961933625</c:v>
                </c:pt>
                <c:pt idx="119">
                  <c:v>855.62538149468253</c:v>
                </c:pt>
                <c:pt idx="120">
                  <c:v>860.91647954170026</c:v>
                </c:pt>
                <c:pt idx="121">
                  <c:v>866.07179647068438</c:v>
                </c:pt>
                <c:pt idx="122">
                  <c:v>871.09385509097467</c:v>
                </c:pt>
                <c:pt idx="123">
                  <c:v>875.98519291584421</c:v>
                </c:pt>
                <c:pt idx="124">
                  <c:v>880.74835711947196</c:v>
                </c:pt>
                <c:pt idx="125">
                  <c:v>885.38589983248221</c:v>
                </c:pt>
                <c:pt idx="126">
                  <c:v>889.90037376246278</c:v>
                </c:pt>
                <c:pt idx="127">
                  <c:v>894.29432812588516</c:v>
                </c:pt>
                <c:pt idx="128">
                  <c:v>898.57030487791462</c:v>
                </c:pt>
                <c:pt idx="129">
                  <c:v>902.73083522673267</c:v>
                </c:pt>
                <c:pt idx="130">
                  <c:v>906.7784364191665</c:v>
                </c:pt>
                <c:pt idx="131">
                  <c:v>910.71560878464118</c:v>
                </c:pt>
                <c:pt idx="132">
                  <c:v>914.54483302473272</c:v>
                </c:pt>
                <c:pt idx="133">
                  <c:v>918.26856773587906</c:v>
                </c:pt>
                <c:pt idx="134">
                  <c:v>921.8892471531301</c:v>
                </c:pt>
                <c:pt idx="135">
                  <c:v>925.40927910314474</c:v>
                </c:pt>
                <c:pt idx="136">
                  <c:v>928.83104315500179</c:v>
                </c:pt>
                <c:pt idx="137">
                  <c:v>932.15688895775315</c:v>
                </c:pt>
                <c:pt idx="138">
                  <c:v>935.38913475402751</c:v>
                </c:pt>
                <c:pt idx="139">
                  <c:v>938.53006605936866</c:v>
                </c:pt>
                <c:pt idx="140">
                  <c:v>941.58193449738826</c:v>
                </c:pt>
                <c:pt idx="141">
                  <c:v>944.54695678119344</c:v>
                </c:pt>
                <c:pt idx="142">
                  <c:v>947.42731383194052</c:v>
                </c:pt>
                <c:pt idx="143">
                  <c:v>950.22515002575244</c:v>
                </c:pt>
                <c:pt idx="144">
                  <c:v>952.94257256061928</c:v>
                </c:pt>
                <c:pt idx="145">
                  <c:v>955.58165093527259</c:v>
                </c:pt>
                <c:pt idx="146">
                  <c:v>958.14441653240522</c:v>
                </c:pt>
                <c:pt idx="147">
                  <c:v>960.63286229895641</c:v>
                </c:pt>
                <c:pt idx="148">
                  <c:v>963.04894251654821</c:v>
                </c:pt>
                <c:pt idx="149">
                  <c:v>965.39457265549697</c:v>
                </c:pt>
                <c:pt idx="150">
                  <c:v>967.67162930616121</c:v>
                </c:pt>
                <c:pt idx="151">
                  <c:v>969.88195018171143</c:v>
                </c:pt>
                <c:pt idx="152">
                  <c:v>972.02733418672346</c:v>
                </c:pt>
                <c:pt idx="153">
                  <c:v>974.10954154629883</c:v>
                </c:pt>
                <c:pt idx="154">
                  <c:v>976.13029399070979</c:v>
                </c:pt>
                <c:pt idx="155">
                  <c:v>978.09127499084764</c:v>
                </c:pt>
                <c:pt idx="156">
                  <c:v>979.99413004002588</c:v>
                </c:pt>
                <c:pt idx="157">
                  <c:v>981.84046697794702</c:v>
                </c:pt>
                <c:pt idx="158">
                  <c:v>983.63185635289267</c:v>
                </c:pt>
                <c:pt idx="159">
                  <c:v>985.36983181843527</c:v>
                </c:pt>
                <c:pt idx="160">
                  <c:v>987.05589056119561</c:v>
                </c:pt>
                <c:pt idx="161">
                  <c:v>988.69149375639108</c:v>
                </c:pt>
                <c:pt idx="162">
                  <c:v>990.27806704812133</c:v>
                </c:pt>
                <c:pt idx="163">
                  <c:v>991.81700105154312</c:v>
                </c:pt>
                <c:pt idx="164">
                  <c:v>993.30965187426546</c:v>
                </c:pt>
                <c:pt idx="165">
                  <c:v>994.75734165448159</c:v>
                </c:pt>
                <c:pt idx="166">
                  <c:v>996.16135911351807</c:v>
                </c:pt>
                <c:pt idx="167">
                  <c:v>997.52296012064664</c:v>
                </c:pt>
                <c:pt idx="168">
                  <c:v>998.8433682681524</c:v>
                </c:pt>
                <c:pt idx="169">
                  <c:v>1000.1237754547982</c:v>
                </c:pt>
                <c:pt idx="170">
                  <c:v>1001.3653424759609</c:v>
                </c:pt>
                <c:pt idx="171">
                  <c:v>1002.5691996188422</c:v>
                </c:pt>
                <c:pt idx="172">
                  <c:v>1003.7364472612811</c:v>
                </c:pt>
                <c:pt idx="173">
                  <c:v>1004.8681564728049</c:v>
                </c:pt>
                <c:pt idx="174">
                  <c:v>1005.9653696166682</c:v>
                </c:pt>
                <c:pt idx="175">
                  <c:v>1007.0291009517273</c:v>
                </c:pt>
                <c:pt idx="176">
                  <c:v>1008.0603372330947</c:v>
                </c:pt>
                <c:pt idx="177">
                  <c:v>1009.0600383106071</c:v>
                </c:pt>
                <c:pt idx="178">
                  <c:v>1010.0291377242238</c:v>
                </c:pt>
                <c:pt idx="179">
                  <c:v>1010.9685432955542</c:v>
                </c:pt>
                <c:pt idx="180">
                  <c:v>1011.8791377147836</c:v>
                </c:pt>
                <c:pt idx="181">
                  <c:v>1012.7617791223366</c:v>
                </c:pt>
                <c:pt idx="182">
                  <c:v>1013.6173016846856</c:v>
                </c:pt>
                <c:pt idx="183">
                  <c:v>1014.4465161637653</c:v>
                </c:pt>
                <c:pt idx="184">
                  <c:v>1015.2502104795198</c:v>
                </c:pt>
                <c:pt idx="185">
                  <c:v>1016.0291502651519</c:v>
                </c:pt>
                <c:pt idx="186">
                  <c:v>1016.7840794147031</c:v>
                </c:pt>
                <c:pt idx="187">
                  <c:v>1017.5157206226288</c:v>
                </c:pt>
                <c:pt idx="188">
                  <c:v>1018.224775915084</c:v>
                </c:pt>
                <c:pt idx="189">
                  <c:v>1018.9119271726692</c:v>
                </c:pt>
                <c:pt idx="190">
                  <c:v>1019.5778366444257</c:v>
                </c:pt>
                <c:pt idx="191">
                  <c:v>1020.2231474529003</c:v>
                </c:pt>
                <c:pt idx="192">
                  <c:v>1020.8484840901344</c:v>
                </c:pt>
                <c:pt idx="193">
                  <c:v>1021.4544529044598</c:v>
                </c:pt>
                <c:pt idx="194">
                  <c:v>1022.0416425780091</c:v>
                </c:pt>
                <c:pt idx="195">
                  <c:v>1022.6106245948768</c:v>
                </c:pt>
                <c:pt idx="196">
                  <c:v>1023.1619536998846</c:v>
                </c:pt>
                <c:pt idx="197">
                  <c:v>1023.6961683479332</c:v>
                </c:pt>
                <c:pt idx="198">
                  <c:v>1024.2137911439308</c:v>
                </c:pt>
                <c:pt idx="199">
                  <c:v>1024.7153292733199</c:v>
                </c:pt>
                <c:pt idx="200">
                  <c:v>1025.2012749232247</c:v>
                </c:pt>
                <c:pt idx="201">
                  <c:v>1025.6721056942724</c:v>
                </c:pt>
                <c:pt idx="202">
                  <c:v>1026.128285003138</c:v>
                </c:pt>
                <c:pt idx="203">
                  <c:v>1026.5702624758894</c:v>
                </c:pt>
                <c:pt idx="204">
                  <c:v>1026.9984743322091</c:v>
                </c:pt>
                <c:pt idx="205">
                  <c:v>1027.4133437605849</c:v>
                </c:pt>
                <c:pt idx="206">
                  <c:v>1027.8152812845713</c:v>
                </c:pt>
                <c:pt idx="207">
                  <c:v>1028.2046851202215</c:v>
                </c:pt>
                <c:pt idx="208">
                  <c:v>1028.5819415248141</c:v>
                </c:pt>
                <c:pt idx="209">
                  <c:v>1028.9474251369859</c:v>
                </c:pt>
                <c:pt idx="210">
                  <c:v>1029.3014993084016</c:v>
                </c:pt>
                <c:pt idx="211">
                  <c:v>1029.6445164270879</c:v>
                </c:pt>
                <c:pt idx="212">
                  <c:v>1029.9768182325688</c:v>
                </c:pt>
                <c:pt idx="213">
                  <c:v>1030.298736122937</c:v>
                </c:pt>
                <c:pt idx="214">
                  <c:v>1030.6105914540044</c:v>
                </c:pt>
                <c:pt idx="215">
                  <c:v>1030.9126958306731</c:v>
                </c:pt>
                <c:pt idx="216">
                  <c:v>1031.2053513906717</c:v>
                </c:pt>
                <c:pt idx="217">
                  <c:v>1031.4888510808046</c:v>
                </c:pt>
                <c:pt idx="218">
                  <c:v>1031.7634789258609</c:v>
                </c:pt>
                <c:pt idx="219">
                  <c:v>1032.0295102903285</c:v>
                </c:pt>
                <c:pt idx="220">
                  <c:v>1032.2872121330672</c:v>
                </c:pt>
                <c:pt idx="221">
                  <c:v>1032.5368432550836</c:v>
                </c:pt>
                <c:pt idx="222">
                  <c:v>1032.7786545405593</c:v>
                </c:pt>
                <c:pt idx="223">
                  <c:v>1033.0128891912786</c:v>
                </c:pt>
                <c:pt idx="224">
                  <c:v>1033.2397829546042</c:v>
                </c:pt>
                <c:pt idx="225">
                  <c:v>1033.4595643451451</c:v>
                </c:pt>
                <c:pt idx="226">
                  <c:v>1033.6724548602617</c:v>
                </c:pt>
                <c:pt idx="227">
                  <c:v>1033.8786691895557</c:v>
                </c:pt>
                <c:pt idx="228">
                  <c:v>1034.078415418478</c:v>
                </c:pt>
                <c:pt idx="229">
                  <c:v>1034.2718952262069</c:v>
                </c:pt>
                <c:pt idx="230">
                  <c:v>1034.4593040779253</c:v>
                </c:pt>
                <c:pt idx="231">
                  <c:v>1034.6408314116393</c:v>
                </c:pt>
                <c:pt idx="232">
                  <c:v>1034.8166608196718</c:v>
                </c:pt>
                <c:pt idx="233">
                  <c:v>1034.9869702249646</c:v>
                </c:pt>
                <c:pt idx="234">
                  <c:v>1035.1519320523205</c:v>
                </c:pt>
                <c:pt idx="235">
                  <c:v>1035.3117133947105</c:v>
                </c:pt>
                <c:pt idx="236">
                  <c:v>1035.4664761747804</c:v>
                </c:pt>
                <c:pt idx="237">
                  <c:v>1035.6163773016726</c:v>
                </c:pt>
                <c:pt idx="238">
                  <c:v>1035.7615688232925</c:v>
                </c:pt>
                <c:pt idx="239">
                  <c:v>1035.902198074134</c:v>
                </c:pt>
                <c:pt idx="240">
                  <c:v>1036.0384078187849</c:v>
                </c:pt>
                <c:pt idx="241">
                  <c:v>1036.1703363912275</c:v>
                </c:pt>
                <c:pt idx="242">
                  <c:v>1036.2981178300436</c:v>
                </c:pt>
                <c:pt idx="243">
                  <c:v>1036.4218820096403</c:v>
                </c:pt>
                <c:pt idx="244">
                  <c:v>1036.5417547675993</c:v>
                </c:pt>
                <c:pt idx="245">
                  <c:v>1036.6578580282587</c:v>
                </c:pt>
                <c:pt idx="246">
                  <c:v>1036.7703099226303</c:v>
                </c:pt>
                <c:pt idx="247">
                  <c:v>1036.8792249047517</c:v>
                </c:pt>
                <c:pt idx="248">
                  <c:v>1036.9847138645762</c:v>
                </c:pt>
                <c:pt idx="249">
                  <c:v>1037.0868842374916</c:v>
                </c:pt>
                <c:pt idx="250">
                  <c:v>1037.1858401105681</c:v>
                </c:pt>
                <c:pt idx="251">
                  <c:v>1037.2816823256212</c:v>
                </c:pt>
                <c:pt idx="252">
                  <c:v>1037.3745085791857</c:v>
                </c:pt>
                <c:pt idx="253">
                  <c:v>1037.4644135194837</c:v>
                </c:pt>
                <c:pt idx="254">
                  <c:v>1037.5514888404741</c:v>
                </c:pt>
                <c:pt idx="255">
                  <c:v>1037.635823373068</c:v>
                </c:pt>
                <c:pt idx="256">
                  <c:v>1037.7175031735869</c:v>
                </c:pt>
                <c:pt idx="257">
                  <c:v>1037.7966116095513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26-4CB4-818F-E70F0B11C62B}"/>
            </c:ext>
          </c:extLst>
        </c:ser>
        <c:ser>
          <c:idx val="0"/>
          <c:order val="1"/>
          <c:tx>
            <c:strRef>
              <c:f>入牧日計算!$B$24</c:f>
              <c:strCache>
                <c:ptCount val="1"/>
                <c:pt idx="0">
                  <c:v>in_1</c:v>
                </c:pt>
              </c:strCache>
            </c:strRef>
          </c:tx>
          <c:spPr>
            <a:ln w="19050" cap="rnd">
              <a:solidFill>
                <a:srgbClr val="FF0066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入牧日計算!$C$24:$C$25</c:f>
              <c:numCache>
                <c:formatCode>m"月"d"日"</c:formatCode>
                <c:ptCount val="2"/>
                <c:pt idx="0">
                  <c:v>42658</c:v>
                </c:pt>
                <c:pt idx="1">
                  <c:v>42658</c:v>
                </c:pt>
              </c:numCache>
            </c:numRef>
          </c:xVal>
          <c:yVal>
            <c:numRef>
              <c:f>入牧日計算!$D$24:$D$25</c:f>
              <c:numCache>
                <c:formatCode>0_ </c:formatCode>
                <c:ptCount val="2"/>
                <c:pt idx="0" formatCode="General">
                  <c:v>0</c:v>
                </c:pt>
                <c:pt idx="1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26-4CB4-818F-E70F0B11C62B}"/>
            </c:ext>
          </c:extLst>
        </c:ser>
        <c:ser>
          <c:idx val="2"/>
          <c:order val="2"/>
          <c:tx>
            <c:strRef>
              <c:f>入牧日計算!$B$26</c:f>
              <c:strCache>
                <c:ptCount val="1"/>
                <c:pt idx="0">
                  <c:v>in_2</c:v>
                </c:pt>
              </c:strCache>
            </c:strRef>
          </c:tx>
          <c:spPr>
            <a:ln w="19050" cap="rnd">
              <a:solidFill>
                <a:srgbClr val="FFFF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入牧日計算!$C$26:$C$27</c:f>
              <c:numCache>
                <c:formatCode>m"月"d"日"</c:formatCode>
                <c:ptCount val="2"/>
                <c:pt idx="0">
                  <c:v>42663</c:v>
                </c:pt>
                <c:pt idx="1">
                  <c:v>42663</c:v>
                </c:pt>
              </c:numCache>
            </c:numRef>
          </c:xVal>
          <c:yVal>
            <c:numRef>
              <c:f>入牧日計算!$D$26:$D$27</c:f>
              <c:numCache>
                <c:formatCode>0_ </c:formatCode>
                <c:ptCount val="2"/>
                <c:pt idx="0" formatCode="General">
                  <c:v>0</c:v>
                </c:pt>
                <c:pt idx="1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F26-4CB4-818F-E70F0B11C62B}"/>
            </c:ext>
          </c:extLst>
        </c:ser>
        <c:ser>
          <c:idx val="3"/>
          <c:order val="3"/>
          <c:tx>
            <c:strRef>
              <c:f>入牧日計算!$B$28</c:f>
              <c:strCache>
                <c:ptCount val="1"/>
                <c:pt idx="0">
                  <c:v>in_3</c:v>
                </c:pt>
              </c:strCache>
            </c:strRef>
          </c:tx>
          <c:spPr>
            <a:ln w="19050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入牧日計算!$C$28:$C$29</c:f>
              <c:numCache>
                <c:formatCode>m"月"d"日"</c:formatCode>
                <c:ptCount val="2"/>
                <c:pt idx="0">
                  <c:v>42668</c:v>
                </c:pt>
                <c:pt idx="1">
                  <c:v>42668</c:v>
                </c:pt>
              </c:numCache>
            </c:numRef>
          </c:xVal>
          <c:yVal>
            <c:numRef>
              <c:f>入牧日計算!$D$28:$D$29</c:f>
              <c:numCache>
                <c:formatCode>0_ </c:formatCode>
                <c:ptCount val="2"/>
                <c:pt idx="0" formatCode="General">
                  <c:v>0</c:v>
                </c:pt>
                <c:pt idx="1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F26-4CB4-818F-E70F0B11C62B}"/>
            </c:ext>
          </c:extLst>
        </c:ser>
        <c:ser>
          <c:idx val="4"/>
          <c:order val="4"/>
          <c:tx>
            <c:strRef>
              <c:f>入牧日計算!$B$30</c:f>
              <c:strCache>
                <c:ptCount val="1"/>
                <c:pt idx="0">
                  <c:v>in_4</c:v>
                </c:pt>
              </c:strCache>
            </c:strRef>
          </c:tx>
          <c:spPr>
            <a:ln w="19050" cap="rnd">
              <a:solidFill>
                <a:srgbClr val="00CCFF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入牧日計算!$C$30:$C$31</c:f>
              <c:numCache>
                <c:formatCode>m"月"d"日"</c:formatCode>
                <c:ptCount val="2"/>
                <c:pt idx="0">
                  <c:v>42673</c:v>
                </c:pt>
                <c:pt idx="1">
                  <c:v>42673</c:v>
                </c:pt>
              </c:numCache>
            </c:numRef>
          </c:xVal>
          <c:yVal>
            <c:numRef>
              <c:f>入牧日計算!$D$30:$D$31</c:f>
              <c:numCache>
                <c:formatCode>0_ </c:formatCode>
                <c:ptCount val="2"/>
                <c:pt idx="0" formatCode="General">
                  <c:v>0</c:v>
                </c:pt>
                <c:pt idx="1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F26-4CB4-818F-E70F0B11C62B}"/>
            </c:ext>
          </c:extLst>
        </c:ser>
        <c:ser>
          <c:idx val="5"/>
          <c:order val="5"/>
          <c:tx>
            <c:strRef>
              <c:f>入牧日計算!$B$32</c:f>
              <c:strCache>
                <c:ptCount val="1"/>
                <c:pt idx="0">
                  <c:v>in_5</c:v>
                </c:pt>
              </c:strCache>
            </c:strRef>
          </c:tx>
          <c:spPr>
            <a:ln w="19050" cap="rnd">
              <a:solidFill>
                <a:srgbClr val="6600FF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入牧日計算!$C$32:$C$33</c:f>
              <c:numCache>
                <c:formatCode>m"月"d"日"</c:formatCode>
                <c:ptCount val="2"/>
                <c:pt idx="0">
                  <c:v>42678</c:v>
                </c:pt>
                <c:pt idx="1">
                  <c:v>42678</c:v>
                </c:pt>
              </c:numCache>
            </c:numRef>
          </c:xVal>
          <c:yVal>
            <c:numRef>
              <c:f>入牧日計算!$D$32:$D$33</c:f>
              <c:numCache>
                <c:formatCode>0_ </c:formatCode>
                <c:ptCount val="2"/>
                <c:pt idx="0" formatCode="General">
                  <c:v>0</c:v>
                </c:pt>
                <c:pt idx="1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F26-4CB4-818F-E70F0B11C62B}"/>
            </c:ext>
          </c:extLst>
        </c:ser>
        <c:ser>
          <c:idx val="6"/>
          <c:order val="6"/>
          <c:tx>
            <c:strRef>
              <c:f>入牧日計算!$B$36:$B$37</c:f>
              <c:strCache>
                <c:ptCount val="2"/>
                <c:pt idx="0">
                  <c:v>1_out</c:v>
                </c:pt>
              </c:strCache>
            </c:strRef>
          </c:tx>
          <c:spPr>
            <a:ln w="19050" cap="rnd">
              <a:solidFill>
                <a:srgbClr val="FF0066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入牧日計算!$D$36:$D$37</c:f>
              <c:numCache>
                <c:formatCode>m"月"d"日"</c:formatCode>
                <c:ptCount val="2"/>
                <c:pt idx="0">
                  <c:v>42672</c:v>
                </c:pt>
                <c:pt idx="1">
                  <c:v>42672</c:v>
                </c:pt>
              </c:numCache>
            </c:numRef>
          </c:xVal>
          <c:yVal>
            <c:numRef>
              <c:f>入牧日計算!$F$36:$F$37</c:f>
              <c:numCache>
                <c:formatCode>0_ </c:formatCode>
                <c:ptCount val="2"/>
                <c:pt idx="0">
                  <c:v>0</c:v>
                </c:pt>
                <c:pt idx="1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F26-4CB4-818F-E70F0B11C62B}"/>
            </c:ext>
          </c:extLst>
        </c:ser>
        <c:ser>
          <c:idx val="7"/>
          <c:order val="7"/>
          <c:tx>
            <c:strRef>
              <c:f>入牧日計算!$B$38:$B$39</c:f>
              <c:strCache>
                <c:ptCount val="2"/>
                <c:pt idx="0">
                  <c:v>2_out</c:v>
                </c:pt>
              </c:strCache>
            </c:strRef>
          </c:tx>
          <c:spPr>
            <a:ln w="19050" cap="rnd">
              <a:solidFill>
                <a:srgbClr val="FFFF0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入牧日計算!$D$38:$D$39</c:f>
              <c:numCache>
                <c:formatCode>m"月"d"日"</c:formatCode>
                <c:ptCount val="2"/>
                <c:pt idx="0">
                  <c:v>42690</c:v>
                </c:pt>
                <c:pt idx="1">
                  <c:v>42690</c:v>
                </c:pt>
              </c:numCache>
            </c:numRef>
          </c:xVal>
          <c:yVal>
            <c:numRef>
              <c:f>入牧日計算!$F$38:$F$39</c:f>
              <c:numCache>
                <c:formatCode>0_ </c:formatCode>
                <c:ptCount val="2"/>
                <c:pt idx="0">
                  <c:v>0</c:v>
                </c:pt>
                <c:pt idx="1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F26-4CB4-818F-E70F0B11C62B}"/>
            </c:ext>
          </c:extLst>
        </c:ser>
        <c:ser>
          <c:idx val="8"/>
          <c:order val="8"/>
          <c:tx>
            <c:strRef>
              <c:f>入牧日計算!$B$40</c:f>
              <c:strCache>
                <c:ptCount val="1"/>
                <c:pt idx="0">
                  <c:v>3_out</c:v>
                </c:pt>
              </c:strCache>
            </c:strRef>
          </c:tx>
          <c:spPr>
            <a:ln w="19050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入牧日計算!$D$40:$D$41</c:f>
              <c:numCache>
                <c:formatCode>m"月"d"日"</c:formatCode>
                <c:ptCount val="2"/>
                <c:pt idx="0">
                  <c:v>42712</c:v>
                </c:pt>
                <c:pt idx="1">
                  <c:v>42712</c:v>
                </c:pt>
              </c:numCache>
            </c:numRef>
          </c:xVal>
          <c:yVal>
            <c:numRef>
              <c:f>入牧日計算!$F$40:$F$41</c:f>
              <c:numCache>
                <c:formatCode>0_ </c:formatCode>
                <c:ptCount val="2"/>
                <c:pt idx="0">
                  <c:v>0</c:v>
                </c:pt>
                <c:pt idx="1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F26-4CB4-818F-E70F0B11C62B}"/>
            </c:ext>
          </c:extLst>
        </c:ser>
        <c:ser>
          <c:idx val="9"/>
          <c:order val="9"/>
          <c:tx>
            <c:strRef>
              <c:f>入牧日計算!$B$42</c:f>
              <c:strCache>
                <c:ptCount val="1"/>
                <c:pt idx="0">
                  <c:v>4_out</c:v>
                </c:pt>
              </c:strCache>
            </c:strRef>
          </c:tx>
          <c:spPr>
            <a:ln w="19050" cap="rnd">
              <a:solidFill>
                <a:srgbClr val="00CCFF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入牧日計算!$D$42:$D$43</c:f>
              <c:numCache>
                <c:formatCode>m"月"d"日"</c:formatCode>
                <c:ptCount val="2"/>
                <c:pt idx="0">
                  <c:v>42736</c:v>
                </c:pt>
                <c:pt idx="1">
                  <c:v>42736</c:v>
                </c:pt>
              </c:numCache>
            </c:numRef>
          </c:xVal>
          <c:yVal>
            <c:numRef>
              <c:f>入牧日計算!$F$42:$F$43</c:f>
              <c:numCache>
                <c:formatCode>0_ </c:formatCode>
                <c:ptCount val="2"/>
                <c:pt idx="0">
                  <c:v>0</c:v>
                </c:pt>
                <c:pt idx="1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F26-4CB4-818F-E70F0B11C62B}"/>
            </c:ext>
          </c:extLst>
        </c:ser>
        <c:ser>
          <c:idx val="10"/>
          <c:order val="10"/>
          <c:tx>
            <c:strRef>
              <c:f>入牧日計算!$B$44</c:f>
              <c:strCache>
                <c:ptCount val="1"/>
                <c:pt idx="0">
                  <c:v>5_out</c:v>
                </c:pt>
              </c:strCache>
            </c:strRef>
          </c:tx>
          <c:spPr>
            <a:ln w="19050" cap="rnd">
              <a:solidFill>
                <a:srgbClr val="6600FF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入牧日計算!$D$44:$D$45</c:f>
              <c:numCache>
                <c:formatCode>m"月"d"日"</c:formatCode>
                <c:ptCount val="2"/>
                <c:pt idx="0">
                  <c:v>42760</c:v>
                </c:pt>
                <c:pt idx="1">
                  <c:v>42760</c:v>
                </c:pt>
              </c:numCache>
            </c:numRef>
          </c:xVal>
          <c:yVal>
            <c:numRef>
              <c:f>入牧日計算!$F$44:$F$45</c:f>
              <c:numCache>
                <c:formatCode>0_ </c:formatCode>
                <c:ptCount val="2"/>
                <c:pt idx="0">
                  <c:v>0</c:v>
                </c:pt>
                <c:pt idx="1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DF26-4CB4-818F-E70F0B11C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0447456"/>
        <c:axId val="400446144"/>
      </c:scatterChart>
      <c:valAx>
        <c:axId val="400447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400446144"/>
        <c:crosses val="autoZero"/>
        <c:crossBetween val="midCat"/>
      </c:valAx>
      <c:valAx>
        <c:axId val="400446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3000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r>
                  <a:rPr lang="ja-JP" altLang="ja-JP" sz="1100" b="0" i="0" baseline="0">
                    <a:effectLst/>
                  </a:rPr>
                  <a:t>草量 </a:t>
                </a:r>
                <a:r>
                  <a:rPr lang="en-US" altLang="ja-JP" sz="1100" b="0" i="0" baseline="0">
                    <a:effectLst/>
                  </a:rPr>
                  <a:t>(gDM/m</a:t>
                </a:r>
                <a:r>
                  <a:rPr lang="en-US" altLang="ja-JP" sz="1100" b="0" i="0" baseline="30000">
                    <a:effectLst/>
                  </a:rPr>
                  <a:t>2</a:t>
                </a:r>
                <a:r>
                  <a:rPr lang="en-US" altLang="ja-JP" sz="1100" b="0" i="0" baseline="0">
                    <a:effectLst/>
                  </a:rPr>
                  <a:t>)</a:t>
                </a:r>
                <a:endParaRPr lang="ja-JP" altLang="ja-JP" sz="11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30000">
                  <a:solidFill>
                    <a:schemeClr val="tx1">
                      <a:lumMod val="65000"/>
                      <a:lumOff val="35000"/>
                    </a:schemeClr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4004474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7602434581343976E-2"/>
          <c:y val="0.77362373722832534"/>
          <c:w val="0.89265867283692535"/>
          <c:h val="0.177819923443872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 sz="1100"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altLang="en-US" b="1" u="sng">
                <a:solidFill>
                  <a:srgbClr val="FFC000"/>
                </a:solidFill>
              </a:rPr>
              <a:t>イタリアンライグラス</a:t>
            </a:r>
            <a:r>
              <a:rPr lang="en-US" b="1" u="sng">
                <a:solidFill>
                  <a:srgbClr val="FFC000"/>
                </a:solidFill>
              </a:rPr>
              <a:t>IR</a:t>
            </a:r>
            <a:endParaRPr lang="ja-JP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5219789154086194"/>
          <c:y val="1.9984757033087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267667481937533"/>
          <c:y val="0.13328915006034769"/>
          <c:w val="0.76386854460093911"/>
          <c:h val="0.52304882417767451"/>
        </c:manualLayout>
      </c:layout>
      <c:scatterChart>
        <c:scatterStyle val="lineMarker"/>
        <c:varyColors val="0"/>
        <c:ser>
          <c:idx val="1"/>
          <c:order val="0"/>
          <c:tx>
            <c:strRef>
              <c:f>入牧日計算!$L$2</c:f>
              <c:strCache>
                <c:ptCount val="1"/>
                <c:pt idx="0">
                  <c:v>IR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入牧日計算!$H$3:$H$260</c:f>
              <c:numCache>
                <c:formatCode>m"月"d"日"</c:formatCode>
                <c:ptCount val="258"/>
                <c:pt idx="0">
                  <c:v>42620</c:v>
                </c:pt>
                <c:pt idx="1">
                  <c:v>42621</c:v>
                </c:pt>
                <c:pt idx="2">
                  <c:v>42622</c:v>
                </c:pt>
                <c:pt idx="3">
                  <c:v>42623</c:v>
                </c:pt>
                <c:pt idx="4">
                  <c:v>42624</c:v>
                </c:pt>
                <c:pt idx="5">
                  <c:v>42625</c:v>
                </c:pt>
                <c:pt idx="6">
                  <c:v>42626</c:v>
                </c:pt>
                <c:pt idx="7">
                  <c:v>42627</c:v>
                </c:pt>
                <c:pt idx="8">
                  <c:v>42628</c:v>
                </c:pt>
                <c:pt idx="9">
                  <c:v>42629</c:v>
                </c:pt>
                <c:pt idx="10">
                  <c:v>42630</c:v>
                </c:pt>
                <c:pt idx="11">
                  <c:v>42631</c:v>
                </c:pt>
                <c:pt idx="12">
                  <c:v>42632</c:v>
                </c:pt>
                <c:pt idx="13">
                  <c:v>42633</c:v>
                </c:pt>
                <c:pt idx="14">
                  <c:v>42634</c:v>
                </c:pt>
                <c:pt idx="15">
                  <c:v>42635</c:v>
                </c:pt>
                <c:pt idx="16">
                  <c:v>42636</c:v>
                </c:pt>
                <c:pt idx="17">
                  <c:v>42637</c:v>
                </c:pt>
                <c:pt idx="18">
                  <c:v>42638</c:v>
                </c:pt>
                <c:pt idx="19">
                  <c:v>42639</c:v>
                </c:pt>
                <c:pt idx="20">
                  <c:v>42640</c:v>
                </c:pt>
                <c:pt idx="21">
                  <c:v>42641</c:v>
                </c:pt>
                <c:pt idx="22">
                  <c:v>42642</c:v>
                </c:pt>
                <c:pt idx="23">
                  <c:v>42643</c:v>
                </c:pt>
                <c:pt idx="24">
                  <c:v>42644</c:v>
                </c:pt>
                <c:pt idx="25">
                  <c:v>42645</c:v>
                </c:pt>
                <c:pt idx="26">
                  <c:v>42646</c:v>
                </c:pt>
                <c:pt idx="27">
                  <c:v>42647</c:v>
                </c:pt>
                <c:pt idx="28">
                  <c:v>42648</c:v>
                </c:pt>
                <c:pt idx="29">
                  <c:v>42649</c:v>
                </c:pt>
                <c:pt idx="30">
                  <c:v>42650</c:v>
                </c:pt>
                <c:pt idx="31">
                  <c:v>42651</c:v>
                </c:pt>
                <c:pt idx="32">
                  <c:v>42652</c:v>
                </c:pt>
                <c:pt idx="33">
                  <c:v>42653</c:v>
                </c:pt>
                <c:pt idx="34">
                  <c:v>42654</c:v>
                </c:pt>
                <c:pt idx="35">
                  <c:v>42655</c:v>
                </c:pt>
                <c:pt idx="36">
                  <c:v>42656</c:v>
                </c:pt>
                <c:pt idx="37">
                  <c:v>42657</c:v>
                </c:pt>
                <c:pt idx="38">
                  <c:v>42658</c:v>
                </c:pt>
                <c:pt idx="39">
                  <c:v>42659</c:v>
                </c:pt>
                <c:pt idx="40">
                  <c:v>42660</c:v>
                </c:pt>
                <c:pt idx="41">
                  <c:v>42661</c:v>
                </c:pt>
                <c:pt idx="42">
                  <c:v>42662</c:v>
                </c:pt>
                <c:pt idx="43">
                  <c:v>42663</c:v>
                </c:pt>
                <c:pt idx="44">
                  <c:v>42664</c:v>
                </c:pt>
                <c:pt idx="45">
                  <c:v>42665</c:v>
                </c:pt>
                <c:pt idx="46">
                  <c:v>42666</c:v>
                </c:pt>
                <c:pt idx="47">
                  <c:v>42667</c:v>
                </c:pt>
                <c:pt idx="48">
                  <c:v>42668</c:v>
                </c:pt>
                <c:pt idx="49">
                  <c:v>42669</c:v>
                </c:pt>
                <c:pt idx="50">
                  <c:v>42670</c:v>
                </c:pt>
                <c:pt idx="51">
                  <c:v>42671</c:v>
                </c:pt>
                <c:pt idx="52">
                  <c:v>42672</c:v>
                </c:pt>
                <c:pt idx="53">
                  <c:v>42673</c:v>
                </c:pt>
                <c:pt idx="54">
                  <c:v>42674</c:v>
                </c:pt>
                <c:pt idx="55">
                  <c:v>42675</c:v>
                </c:pt>
                <c:pt idx="56">
                  <c:v>42676</c:v>
                </c:pt>
                <c:pt idx="57">
                  <c:v>42677</c:v>
                </c:pt>
                <c:pt idx="58">
                  <c:v>42678</c:v>
                </c:pt>
                <c:pt idx="59">
                  <c:v>42679</c:v>
                </c:pt>
                <c:pt idx="60">
                  <c:v>42680</c:v>
                </c:pt>
                <c:pt idx="61">
                  <c:v>42681</c:v>
                </c:pt>
                <c:pt idx="62">
                  <c:v>42682</c:v>
                </c:pt>
                <c:pt idx="63">
                  <c:v>42683</c:v>
                </c:pt>
                <c:pt idx="64">
                  <c:v>42684</c:v>
                </c:pt>
                <c:pt idx="65">
                  <c:v>42685</c:v>
                </c:pt>
                <c:pt idx="66">
                  <c:v>42686</c:v>
                </c:pt>
                <c:pt idx="67">
                  <c:v>42687</c:v>
                </c:pt>
                <c:pt idx="68">
                  <c:v>42688</c:v>
                </c:pt>
                <c:pt idx="69">
                  <c:v>42689</c:v>
                </c:pt>
                <c:pt idx="70">
                  <c:v>42690</c:v>
                </c:pt>
                <c:pt idx="71">
                  <c:v>42691</c:v>
                </c:pt>
                <c:pt idx="72">
                  <c:v>42692</c:v>
                </c:pt>
                <c:pt idx="73">
                  <c:v>42693</c:v>
                </c:pt>
                <c:pt idx="74">
                  <c:v>42694</c:v>
                </c:pt>
                <c:pt idx="75">
                  <c:v>42695</c:v>
                </c:pt>
                <c:pt idx="76">
                  <c:v>42696</c:v>
                </c:pt>
                <c:pt idx="77">
                  <c:v>42697</c:v>
                </c:pt>
                <c:pt idx="78">
                  <c:v>42698</c:v>
                </c:pt>
                <c:pt idx="79">
                  <c:v>42699</c:v>
                </c:pt>
                <c:pt idx="80">
                  <c:v>42700</c:v>
                </c:pt>
                <c:pt idx="81">
                  <c:v>42701</c:v>
                </c:pt>
                <c:pt idx="82">
                  <c:v>42702</c:v>
                </c:pt>
                <c:pt idx="83">
                  <c:v>42703</c:v>
                </c:pt>
                <c:pt idx="84">
                  <c:v>42704</c:v>
                </c:pt>
                <c:pt idx="85">
                  <c:v>42705</c:v>
                </c:pt>
                <c:pt idx="86">
                  <c:v>42706</c:v>
                </c:pt>
                <c:pt idx="87">
                  <c:v>42707</c:v>
                </c:pt>
                <c:pt idx="88">
                  <c:v>42708</c:v>
                </c:pt>
                <c:pt idx="89">
                  <c:v>42709</c:v>
                </c:pt>
                <c:pt idx="90">
                  <c:v>42710</c:v>
                </c:pt>
                <c:pt idx="91">
                  <c:v>42711</c:v>
                </c:pt>
                <c:pt idx="92">
                  <c:v>42712</c:v>
                </c:pt>
                <c:pt idx="93">
                  <c:v>42713</c:v>
                </c:pt>
                <c:pt idx="94">
                  <c:v>42714</c:v>
                </c:pt>
                <c:pt idx="95">
                  <c:v>42715</c:v>
                </c:pt>
                <c:pt idx="96">
                  <c:v>42716</c:v>
                </c:pt>
                <c:pt idx="97">
                  <c:v>42717</c:v>
                </c:pt>
                <c:pt idx="98">
                  <c:v>42718</c:v>
                </c:pt>
                <c:pt idx="99">
                  <c:v>42719</c:v>
                </c:pt>
                <c:pt idx="100">
                  <c:v>42720</c:v>
                </c:pt>
                <c:pt idx="101">
                  <c:v>42721</c:v>
                </c:pt>
                <c:pt idx="102">
                  <c:v>42722</c:v>
                </c:pt>
                <c:pt idx="103">
                  <c:v>42723</c:v>
                </c:pt>
                <c:pt idx="104">
                  <c:v>42724</c:v>
                </c:pt>
                <c:pt idx="105">
                  <c:v>42725</c:v>
                </c:pt>
                <c:pt idx="106">
                  <c:v>42726</c:v>
                </c:pt>
                <c:pt idx="107">
                  <c:v>42727</c:v>
                </c:pt>
                <c:pt idx="108">
                  <c:v>42728</c:v>
                </c:pt>
                <c:pt idx="109">
                  <c:v>42729</c:v>
                </c:pt>
                <c:pt idx="110">
                  <c:v>42730</c:v>
                </c:pt>
                <c:pt idx="111">
                  <c:v>42731</c:v>
                </c:pt>
                <c:pt idx="112">
                  <c:v>42732</c:v>
                </c:pt>
                <c:pt idx="113">
                  <c:v>42733</c:v>
                </c:pt>
                <c:pt idx="114">
                  <c:v>42734</c:v>
                </c:pt>
                <c:pt idx="115">
                  <c:v>42735</c:v>
                </c:pt>
                <c:pt idx="116">
                  <c:v>42736</c:v>
                </c:pt>
                <c:pt idx="117">
                  <c:v>42737</c:v>
                </c:pt>
                <c:pt idx="118">
                  <c:v>42738</c:v>
                </c:pt>
                <c:pt idx="119">
                  <c:v>42739</c:v>
                </c:pt>
                <c:pt idx="120">
                  <c:v>42740</c:v>
                </c:pt>
                <c:pt idx="121">
                  <c:v>42741</c:v>
                </c:pt>
                <c:pt idx="122">
                  <c:v>42742</c:v>
                </c:pt>
                <c:pt idx="123">
                  <c:v>42743</c:v>
                </c:pt>
                <c:pt idx="124">
                  <c:v>42744</c:v>
                </c:pt>
                <c:pt idx="125">
                  <c:v>42745</c:v>
                </c:pt>
                <c:pt idx="126">
                  <c:v>42746</c:v>
                </c:pt>
                <c:pt idx="127">
                  <c:v>42747</c:v>
                </c:pt>
                <c:pt idx="128">
                  <c:v>42748</c:v>
                </c:pt>
                <c:pt idx="129">
                  <c:v>42749</c:v>
                </c:pt>
                <c:pt idx="130">
                  <c:v>42750</c:v>
                </c:pt>
                <c:pt idx="131">
                  <c:v>42751</c:v>
                </c:pt>
                <c:pt idx="132">
                  <c:v>42752</c:v>
                </c:pt>
                <c:pt idx="133">
                  <c:v>42753</c:v>
                </c:pt>
                <c:pt idx="134">
                  <c:v>42754</c:v>
                </c:pt>
                <c:pt idx="135">
                  <c:v>42755</c:v>
                </c:pt>
                <c:pt idx="136">
                  <c:v>42756</c:v>
                </c:pt>
                <c:pt idx="137">
                  <c:v>42757</c:v>
                </c:pt>
                <c:pt idx="138">
                  <c:v>42758</c:v>
                </c:pt>
                <c:pt idx="139">
                  <c:v>42759</c:v>
                </c:pt>
                <c:pt idx="140">
                  <c:v>42760</c:v>
                </c:pt>
                <c:pt idx="141">
                  <c:v>42761</c:v>
                </c:pt>
                <c:pt idx="142">
                  <c:v>42762</c:v>
                </c:pt>
                <c:pt idx="143">
                  <c:v>42763</c:v>
                </c:pt>
                <c:pt idx="144">
                  <c:v>42764</c:v>
                </c:pt>
                <c:pt idx="145">
                  <c:v>42765</c:v>
                </c:pt>
                <c:pt idx="146">
                  <c:v>42766</c:v>
                </c:pt>
                <c:pt idx="147">
                  <c:v>42767</c:v>
                </c:pt>
                <c:pt idx="148">
                  <c:v>42768</c:v>
                </c:pt>
                <c:pt idx="149">
                  <c:v>42769</c:v>
                </c:pt>
                <c:pt idx="150">
                  <c:v>42770</c:v>
                </c:pt>
                <c:pt idx="151">
                  <c:v>42771</c:v>
                </c:pt>
                <c:pt idx="152">
                  <c:v>42772</c:v>
                </c:pt>
                <c:pt idx="153">
                  <c:v>42773</c:v>
                </c:pt>
                <c:pt idx="154">
                  <c:v>42774</c:v>
                </c:pt>
                <c:pt idx="155">
                  <c:v>42775</c:v>
                </c:pt>
                <c:pt idx="156">
                  <c:v>42776</c:v>
                </c:pt>
                <c:pt idx="157">
                  <c:v>42777</c:v>
                </c:pt>
                <c:pt idx="158">
                  <c:v>42778</c:v>
                </c:pt>
                <c:pt idx="159">
                  <c:v>42779</c:v>
                </c:pt>
                <c:pt idx="160">
                  <c:v>42780</c:v>
                </c:pt>
                <c:pt idx="161">
                  <c:v>42781</c:v>
                </c:pt>
                <c:pt idx="162">
                  <c:v>42782</c:v>
                </c:pt>
                <c:pt idx="163">
                  <c:v>42783</c:v>
                </c:pt>
                <c:pt idx="164">
                  <c:v>42784</c:v>
                </c:pt>
                <c:pt idx="165">
                  <c:v>42785</c:v>
                </c:pt>
                <c:pt idx="166">
                  <c:v>42786</c:v>
                </c:pt>
                <c:pt idx="167">
                  <c:v>42787</c:v>
                </c:pt>
                <c:pt idx="168">
                  <c:v>42788</c:v>
                </c:pt>
                <c:pt idx="169">
                  <c:v>42789</c:v>
                </c:pt>
                <c:pt idx="170">
                  <c:v>42790</c:v>
                </c:pt>
                <c:pt idx="171">
                  <c:v>42791</c:v>
                </c:pt>
                <c:pt idx="172">
                  <c:v>42792</c:v>
                </c:pt>
                <c:pt idx="173">
                  <c:v>42793</c:v>
                </c:pt>
                <c:pt idx="174">
                  <c:v>42794</c:v>
                </c:pt>
                <c:pt idx="175">
                  <c:v>42795</c:v>
                </c:pt>
                <c:pt idx="176">
                  <c:v>42796</c:v>
                </c:pt>
                <c:pt idx="177">
                  <c:v>42797</c:v>
                </c:pt>
                <c:pt idx="178">
                  <c:v>42798</c:v>
                </c:pt>
                <c:pt idx="179">
                  <c:v>42799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</c:numCache>
            </c:numRef>
          </c:xVal>
          <c:yVal>
            <c:numRef>
              <c:f>入牧日計算!$L$3:$L$260</c:f>
              <c:numCache>
                <c:formatCode>0.0</c:formatCode>
                <c:ptCount val="258"/>
                <c:pt idx="0">
                  <c:v>0.31824463523006696</c:v>
                </c:pt>
                <c:pt idx="1">
                  <c:v>0.39976656079769179</c:v>
                </c:pt>
                <c:pt idx="2">
                  <c:v>0.49875261628000911</c:v>
                </c:pt>
                <c:pt idx="3">
                  <c:v>0.61813896184186612</c:v>
                </c:pt>
                <c:pt idx="4">
                  <c:v>0.76119417371719045</c:v>
                </c:pt>
                <c:pt idx="5">
                  <c:v>0.93152992951205171</c:v>
                </c:pt>
                <c:pt idx="6">
                  <c:v>1.1331079896297507</c:v>
                </c:pt>
                <c:pt idx="7">
                  <c:v>1.3702430335042768</c:v>
                </c:pt>
                <c:pt idx="8">
                  <c:v>1.6476009751233589</c:v>
                </c:pt>
                <c:pt idx="9">
                  <c:v>1.9701924608224348</c:v>
                </c:pt>
                <c:pt idx="10">
                  <c:v>2.3433613413220216</c:v>
                </c:pt>
                <c:pt idx="11">
                  <c:v>2.7727680068760123</c:v>
                </c:pt>
                <c:pt idx="12">
                  <c:v>3.2643675763503812</c:v>
                </c:pt>
                <c:pt idx="13">
                  <c:v>3.8243830350730494</c:v>
                </c:pt>
                <c:pt idx="14">
                  <c:v>4.4592735193783231</c:v>
                </c:pt>
                <c:pt idx="15">
                  <c:v>5.1756980450017043</c:v>
                </c:pt>
                <c:pt idx="16">
                  <c:v>5.9804750691505388</c:v>
                </c:pt>
                <c:pt idx="17">
                  <c:v>6.8805383597633023</c:v>
                </c:pt>
                <c:pt idx="18">
                  <c:v>7.8828897181182036</c:v>
                </c:pt>
                <c:pt idx="19">
                  <c:v>8.994549160922551</c:v>
                </c:pt>
                <c:pt idx="20">
                  <c:v>10.222503214119847</c:v>
                </c:pt>
                <c:pt idx="21">
                  <c:v>11.573652002169505</c:v>
                </c:pt>
                <c:pt idx="22">
                  <c:v>13.054755833220081</c:v>
                </c:pt>
                <c:pt idx="23">
                  <c:v>14.672381982583989</c:v>
                </c:pt>
                <c:pt idx="24">
                  <c:v>16.432852364803399</c:v>
                </c:pt>
                <c:pt idx="25">
                  <c:v>18.342192759300243</c:v>
                </c:pt>
                <c:pt idx="26">
                  <c:v>20.406084217350649</c:v>
                </c:pt>
                <c:pt idx="27">
                  <c:v>22.629817230376503</c:v>
                </c:pt>
                <c:pt idx="28">
                  <c:v>25.018249182936284</c:v>
                </c:pt>
                <c:pt idx="29">
                  <c:v>27.575765550065849</c:v>
                </c:pt>
                <c:pt idx="30">
                  <c:v>30.306245229561132</c:v>
                </c:pt>
                <c:pt idx="31">
                  <c:v>33.213030327194133</c:v>
                </c:pt>
                <c:pt idx="32">
                  <c:v>36.298900638443236</c:v>
                </c:pt>
                <c:pt idx="33">
                  <c:v>39.566052995732797</c:v>
                </c:pt>
                <c:pt idx="34">
                  <c:v>43.016085576915856</c:v>
                </c:pt>
                <c:pt idx="35">
                  <c:v>46.649987200140401</c:v>
                </c:pt>
                <c:pt idx="36">
                  <c:v>50.468131563478096</c:v>
                </c:pt>
                <c:pt idx="37">
                  <c:v>54.470276325738034</c:v>
                </c:pt>
                <c:pt idx="38">
                  <c:v>58.655566868517589</c:v>
                </c:pt>
                <c:pt idx="39">
                  <c:v>63.022544529344401</c:v>
                </c:pt>
                <c:pt idx="40">
                  <c:v>67.569159052136015</c:v>
                </c:pt>
                <c:pt idx="41">
                  <c:v>72.292784964374647</c:v>
                </c:pt>
                <c:pt idx="42">
                  <c:v>77.190241560423729</c:v>
                </c:pt>
                <c:pt idx="43">
                  <c:v>82.257816147219813</c:v>
                </c:pt>
                <c:pt idx="44">
                  <c:v>87.491290191952643</c:v>
                </c:pt>
                <c:pt idx="45">
                  <c:v>92.885968000980114</c:v>
                </c:pt>
                <c:pt idx="46">
                  <c:v>98.436707554715127</c:v>
                </c:pt>
                <c:pt idx="47">
                  <c:v>104.13795312409519</c:v>
                </c:pt>
                <c:pt idx="48">
                  <c:v>109.98376929998898</c:v>
                </c:pt>
                <c:pt idx="49">
                  <c:v>115.96787607694708</c:v>
                </c:pt>
                <c:pt idx="50">
                  <c:v>122.08368464650557</c:v>
                </c:pt>
                <c:pt idx="51">
                  <c:v>128.32433357222251</c:v>
                </c:pt>
                <c:pt idx="52">
                  <c:v>134.68272503820566</c:v>
                </c:pt>
                <c:pt idx="53">
                  <c:v>141.15156088453287</c:v>
                </c:pt>
                <c:pt idx="54">
                  <c:v>147.72337816615024</c:v>
                </c:pt>
                <c:pt idx="55">
                  <c:v>154.39058399607651</c:v>
                </c:pt>
                <c:pt idx="56">
                  <c:v>161.14548945859974</c:v>
                </c:pt>
                <c:pt idx="57">
                  <c:v>167.98034240321468</c:v>
                </c:pt>
                <c:pt idx="58">
                  <c:v>174.88735895496268</c:v>
                </c:pt>
                <c:pt idx="59">
                  <c:v>181.85875360127955</c:v>
                </c:pt>
                <c:pt idx="60">
                  <c:v>188.88676773916268</c:v>
                </c:pt>
                <c:pt idx="61">
                  <c:v>195.96369658920636</c:v>
                </c:pt>
                <c:pt idx="62">
                  <c:v>203.08191440464589</c:v>
                </c:pt>
                <c:pt idx="63">
                  <c:v>210.23389792383412</c:v>
                </c:pt>
                <c:pt idx="64">
                  <c:v>217.41224803346122</c:v>
                </c:pt>
                <c:pt idx="65">
                  <c:v>224.60970962722178</c:v>
                </c:pt>
                <c:pt idx="66">
                  <c:v>231.81918966050176</c:v>
                </c:pt>
                <c:pt idx="67">
                  <c:v>239.03377341597391</c:v>
                </c:pt>
                <c:pt idx="68">
                  <c:v>246.24673900776565</c:v>
                </c:pt>
                <c:pt idx="69">
                  <c:v>253.45157016311603</c:v>
                </c:pt>
                <c:pt idx="70">
                  <c:v>260.64196733021049</c:v>
                </c:pt>
                <c:pt idx="71">
                  <c:v>267.81185716924523</c:v>
                </c:pt>
                <c:pt idx="72">
                  <c:v>274.95540049076357</c:v>
                </c:pt>
                <c:pt idx="73">
                  <c:v>282.06699871104183</c:v>
                </c:pt>
                <c:pt idx="74">
                  <c:v>289.14129889882275</c:v>
                </c:pt>
                <c:pt idx="75">
                  <c:v>296.17319749112789</c:v>
                </c:pt>
                <c:pt idx="76">
                  <c:v>303.15784275828048</c:v>
                </c:pt>
                <c:pt idx="77">
                  <c:v>310.09063609976141</c:v>
                </c:pt>
                <c:pt idx="78">
                  <c:v>316.96723225316083</c:v>
                </c:pt>
                <c:pt idx="79">
                  <c:v>323.78353849839931</c:v>
                </c:pt>
                <c:pt idx="80">
                  <c:v>330.53571293862927</c:v>
                </c:pt>
                <c:pt idx="81">
                  <c:v>337.22016193790023</c:v>
                </c:pt>
                <c:pt idx="82">
                  <c:v>343.83353679383561</c:v>
                </c:pt>
                <c:pt idx="83">
                  <c:v>350.37272972132376</c:v>
                </c:pt>
                <c:pt idx="84">
                  <c:v>356.83486922061093</c:v>
                </c:pt>
                <c:pt idx="85">
                  <c:v>363.21731490029816</c:v>
                </c:pt>
                <c:pt idx="86">
                  <c:v>369.51765182261181</c:v>
                </c:pt>
                <c:pt idx="87">
                  <c:v>375.73368443502767</c:v>
                </c:pt>
                <c:pt idx="88">
                  <c:v>381.86343014889633</c:v>
                </c:pt>
                <c:pt idx="89">
                  <c:v>387.90511262221958</c:v>
                </c:pt>
                <c:pt idx="90">
                  <c:v>393.85715480017495</c:v>
                </c:pt>
                <c:pt idx="91">
                  <c:v>399.7181717634366</c:v>
                </c:pt>
                <c:pt idx="92">
                  <c:v>405.48696343080559</c:v>
                </c:pt>
                <c:pt idx="93">
                  <c:v>411.16250715918841</c:v>
                </c:pt>
                <c:pt idx="94">
                  <c:v>416.74395028054681</c:v>
                </c:pt>
                <c:pt idx="95">
                  <c:v>422.23060261213561</c:v>
                </c:pt>
                <c:pt idx="96">
                  <c:v>427.62192897312542</c:v>
                </c:pt>
                <c:pt idx="97">
                  <c:v>432.91754173762683</c:v>
                </c:pt>
                <c:pt idx="98">
                  <c:v>438.11719345116848</c:v>
                </c:pt>
                <c:pt idx="99">
                  <c:v>443.2207695348589</c:v>
                </c:pt>
                <c:pt idx="100">
                  <c:v>448.22828109878805</c:v>
                </c:pt>
                <c:pt idx="101">
                  <c:v>453.1398578836841</c:v>
                </c:pt>
                <c:pt idx="102">
                  <c:v>457.95574134746323</c:v>
                </c:pt>
                <c:pt idx="103">
                  <c:v>462.6762779110685</c:v>
                </c:pt>
                <c:pt idx="104">
                  <c:v>467.30191237590776</c:v>
                </c:pt>
                <c:pt idx="105">
                  <c:v>471.83318152325199</c:v>
                </c:pt>
                <c:pt idx="106">
                  <c:v>476.27070790415883</c:v>
                </c:pt>
                <c:pt idx="107">
                  <c:v>480.61519382681399</c:v>
                </c:pt>
                <c:pt idx="108">
                  <c:v>484.86741554665946</c:v>
                </c:pt>
                <c:pt idx="109">
                  <c:v>489.02821766326952</c:v>
                </c:pt>
                <c:pt idx="110">
                  <c:v>493.09850772665919</c:v>
                </c:pt>
                <c:pt idx="111">
                  <c:v>497.07925105454626</c:v>
                </c:pt>
                <c:pt idx="112">
                  <c:v>500.97146576104132</c:v>
                </c:pt>
                <c:pt idx="113">
                  <c:v>504.77621799628838</c:v>
                </c:pt>
                <c:pt idx="114">
                  <c:v>508.4946173957436</c:v>
                </c:pt>
                <c:pt idx="115">
                  <c:v>512.12781273701933</c:v>
                </c:pt>
                <c:pt idx="116">
                  <c:v>515.67698780156297</c:v>
                </c:pt>
                <c:pt idx="117">
                  <c:v>519.143357437855</c:v>
                </c:pt>
                <c:pt idx="118">
                  <c:v>522.52816382230594</c:v>
                </c:pt>
                <c:pt idx="119">
                  <c:v>525.83267291359675</c:v>
                </c:pt>
                <c:pt idx="120">
                  <c:v>529.05817109583393</c:v>
                </c:pt>
                <c:pt idx="121">
                  <c:v>532.20596200558703</c:v>
                </c:pt>
                <c:pt idx="122">
                  <c:v>535.27736353761065</c:v>
                </c:pt>
                <c:pt idx="123">
                  <c:v>538.27370502385827</c:v>
                </c:pt>
                <c:pt idx="124">
                  <c:v>541.19632458022863</c:v>
                </c:pt>
                <c:pt idx="125">
                  <c:v>544.04656661537115</c:v>
                </c:pt>
                <c:pt idx="126">
                  <c:v>546.82577949579502</c:v>
                </c:pt>
                <c:pt idx="127">
                  <c:v>549.53531336148285</c:v>
                </c:pt>
                <c:pt idx="128">
                  <c:v>552.17651808619087</c:v>
                </c:pt>
                <c:pt idx="129">
                  <c:v>554.75074137663034</c:v>
                </c:pt>
                <c:pt idx="130">
                  <c:v>557.25932700476221</c:v>
                </c:pt>
                <c:pt idx="131">
                  <c:v>559.70361316748813</c:v>
                </c:pt>
                <c:pt idx="132">
                  <c:v>562.08493096810275</c:v>
                </c:pt>
                <c:pt idx="133">
                  <c:v>564.40460301395763</c:v>
                </c:pt>
                <c:pt idx="134">
                  <c:v>566.66394212489649</c:v>
                </c:pt>
                <c:pt idx="135">
                  <c:v>568.86425014713495</c:v>
                </c:pt>
                <c:pt idx="136">
                  <c:v>571.00681686738983</c:v>
                </c:pt>
                <c:pt idx="137">
                  <c:v>573.09291902219218</c:v>
                </c:pt>
                <c:pt idx="138">
                  <c:v>575.12381939746706</c:v>
                </c:pt>
                <c:pt idx="139">
                  <c:v>577.10076601360458</c:v>
                </c:pt>
                <c:pt idx="140">
                  <c:v>579.02499139140332</c:v>
                </c:pt>
                <c:pt idx="141">
                  <c:v>580.89771189441831</c:v>
                </c:pt>
                <c:pt idx="142">
                  <c:v>582.7201271434044</c:v>
                </c:pt>
                <c:pt idx="143">
                  <c:v>584.4934194987012</c:v>
                </c:pt>
                <c:pt idx="144">
                  <c:v>586.218753606566</c:v>
                </c:pt>
                <c:pt idx="145">
                  <c:v>587.89727600561559</c:v>
                </c:pt>
                <c:pt idx="146">
                  <c:v>589.53011478969609</c:v>
                </c:pt>
                <c:pt idx="147">
                  <c:v>591.11837932365108</c:v>
                </c:pt>
                <c:pt idx="148">
                  <c:v>592.66316000861423</c:v>
                </c:pt>
                <c:pt idx="149">
                  <c:v>594.16552809359871</c:v>
                </c:pt>
                <c:pt idx="150">
                  <c:v>595.62653553030202</c:v>
                </c:pt>
                <c:pt idx="151">
                  <c:v>597.04721486819039</c:v>
                </c:pt>
                <c:pt idx="152">
                  <c:v>598.42857918706443</c:v>
                </c:pt>
                <c:pt idx="153">
                  <c:v>599.77162206444279</c:v>
                </c:pt>
                <c:pt idx="154">
                  <c:v>601.07731757523459</c:v>
                </c:pt>
                <c:pt idx="155">
                  <c:v>602.34662032129677</c:v>
                </c:pt>
                <c:pt idx="156">
                  <c:v>603.58046548859909</c:v>
                </c:pt>
                <c:pt idx="157">
                  <c:v>604.7797689298344</c:v>
                </c:pt>
                <c:pt idx="158">
                  <c:v>605.94542727043222</c:v>
                </c:pt>
                <c:pt idx="159">
                  <c:v>607.07831803604142</c:v>
                </c:pt>
                <c:pt idx="160">
                  <c:v>608.17929979965504</c:v>
                </c:pt>
                <c:pt idx="161">
                  <c:v>609.24921234665362</c:v>
                </c:pt>
                <c:pt idx="162">
                  <c:v>610.28887685614052</c:v>
                </c:pt>
                <c:pt idx="163">
                  <c:v>611.29909609703986</c:v>
                </c:pt>
                <c:pt idx="164">
                  <c:v>612.28065463751363</c:v>
                </c:pt>
                <c:pt idx="165">
                  <c:v>613.23431906634448</c:v>
                </c:pt>
                <c:pt idx="166">
                  <c:v>614.1608382250123</c:v>
                </c:pt>
                <c:pt idx="167">
                  <c:v>615.06094344926964</c:v>
                </c:pt>
                <c:pt idx="168">
                  <c:v>615.93534881909886</c:v>
                </c:pt>
                <c:pt idx="169">
                  <c:v>616.78475141600302</c:v>
                </c:pt>
                <c:pt idx="170">
                  <c:v>617.60983158665056</c:v>
                </c:pt>
                <c:pt idx="171">
                  <c:v>618.41125321196137</c:v>
                </c:pt>
                <c:pt idx="172">
                  <c:v>619.18966398077885</c:v>
                </c:pt>
                <c:pt idx="173">
                  <c:v>619.94569566733435</c:v>
                </c:pt>
                <c:pt idx="174">
                  <c:v>620.67996441176354</c:v>
                </c:pt>
                <c:pt idx="175">
                  <c:v>621.39307100298754</c:v>
                </c:pt>
                <c:pt idx="176">
                  <c:v>622.08560116332137</c:v>
                </c:pt>
                <c:pt idx="177">
                  <c:v>622.75812583421828</c:v>
                </c:pt>
                <c:pt idx="178">
                  <c:v>623.41120146260255</c:v>
                </c:pt>
                <c:pt idx="179">
                  <c:v>624.0453702872876</c:v>
                </c:pt>
                <c:pt idx="180">
                  <c:v>624.66116062501203</c:v>
                </c:pt>
                <c:pt idx="181">
                  <c:v>625.25908715566754</c:v>
                </c:pt>
                <c:pt idx="182">
                  <c:v>625.83965120632263</c:v>
                </c:pt>
                <c:pt idx="183">
                  <c:v>626.40334103368491</c:v>
                </c:pt>
                <c:pt idx="184">
                  <c:v>626.9506321046714</c:v>
                </c:pt>
                <c:pt idx="185">
                  <c:v>627.48198737478629</c:v>
                </c:pt>
                <c:pt idx="186">
                  <c:v>627.99785756403537</c:v>
                </c:pt>
                <c:pt idx="187">
                  <c:v>628.49868143012918</c:v>
                </c:pt>
                <c:pt idx="188">
                  <c:v>628.9848860387516</c:v>
                </c:pt>
                <c:pt idx="189">
                  <c:v>629.4568870306955</c:v>
                </c:pt>
                <c:pt idx="190">
                  <c:v>629.91508888568546</c:v>
                </c:pt>
                <c:pt idx="191">
                  <c:v>630.35988518272779</c:v>
                </c:pt>
                <c:pt idx="192">
                  <c:v>630.79165885684802</c:v>
                </c:pt>
                <c:pt idx="193">
                  <c:v>631.21078245209264</c:v>
                </c:pt>
                <c:pt idx="194">
                  <c:v>631.61761837068673</c:v>
                </c:pt>
                <c:pt idx="195">
                  <c:v>632.012519118255</c:v>
                </c:pt>
                <c:pt idx="196">
                  <c:v>632.39582754502908</c:v>
                </c:pt>
                <c:pt idx="197">
                  <c:v>632.767877082974</c:v>
                </c:pt>
                <c:pt idx="198">
                  <c:v>633.12899197878073</c:v>
                </c:pt>
                <c:pt idx="199">
                  <c:v>633.47948752268348</c:v>
                </c:pt>
                <c:pt idx="200">
                  <c:v>633.819670273067</c:v>
                </c:pt>
                <c:pt idx="201">
                  <c:v>634.14983827684489</c:v>
                </c:pt>
                <c:pt idx="202">
                  <c:v>634.47028128559168</c:v>
                </c:pt>
                <c:pt idx="203">
                  <c:v>634.7812809674258</c:v>
                </c:pt>
                <c:pt idx="204">
                  <c:v>635.08311111464332</c:v>
                </c:pt>
                <c:pt idx="205">
                  <c:v>635.37603784711223</c:v>
                </c:pt>
                <c:pt idx="206">
                  <c:v>635.66031981144226</c:v>
                </c:pt>
                <c:pt idx="207">
                  <c:v>635.93620837595006</c:v>
                </c:pt>
                <c:pt idx="208">
                  <c:v>636.20394782144615</c:v>
                </c:pt>
                <c:pt idx="209">
                  <c:v>636.46377552787544</c:v>
                </c:pt>
                <c:pt idx="210">
                  <c:v>636.71592215684495</c:v>
                </c:pt>
                <c:pt idx="211">
                  <c:v>636.96061183007782</c:v>
                </c:pt>
                <c:pt idx="212">
                  <c:v>637.19806230383733</c:v>
                </c:pt>
                <c:pt idx="213">
                  <c:v>637.42848513936565</c:v>
                </c:pt>
                <c:pt idx="214">
                  <c:v>637.65208586938627</c:v>
                </c:pt>
                <c:pt idx="215">
                  <c:v>637.86906416072043</c:v>
                </c:pt>
                <c:pt idx="216">
                  <c:v>638.07961397307292</c:v>
                </c:pt>
                <c:pt idx="217">
                  <c:v>638.28392371403947</c:v>
                </c:pt>
                <c:pt idx="218">
                  <c:v>638.48217639039501</c:v>
                </c:pt>
                <c:pt idx="219">
                  <c:v>638.67454975572116</c:v>
                </c:pt>
                <c:pt idx="220">
                  <c:v>638.86121645443109</c:v>
                </c:pt>
                <c:pt idx="221">
                  <c:v>639.04234416225358</c:v>
                </c:pt>
                <c:pt idx="222">
                  <c:v>639.21809572323832</c:v>
                </c:pt>
                <c:pt idx="223">
                  <c:v>639.38862928334322</c:v>
                </c:pt>
                <c:pt idx="224">
                  <c:v>639.5540984206682</c:v>
                </c:pt>
                <c:pt idx="225">
                  <c:v>639.71465227239707</c:v>
                </c:pt>
                <c:pt idx="226">
                  <c:v>639.87043565851206</c:v>
                </c:pt>
                <c:pt idx="227">
                  <c:v>640.02158920234422</c:v>
                </c:pt>
                <c:pt idx="228">
                  <c:v>640.16824944802249</c:v>
                </c:pt>
                <c:pt idx="229">
                  <c:v>640.31054897488605</c:v>
                </c:pt>
                <c:pt idx="230">
                  <c:v>640.44861650892187</c:v>
                </c:pt>
                <c:pt idx="231">
                  <c:v>640.58257703129107</c:v>
                </c:pt>
                <c:pt idx="232">
                  <c:v>640.71255188400653</c:v>
                </c:pt>
                <c:pt idx="233">
                  <c:v>640.83865887282423</c:v>
                </c:pt>
                <c:pt idx="234">
                  <c:v>640.96101236740787</c:v>
                </c:pt>
                <c:pt idx="235">
                  <c:v>641.07972339883054</c:v>
                </c:pt>
                <c:pt idx="236">
                  <c:v>641.19489975447175</c:v>
                </c:pt>
                <c:pt idx="237">
                  <c:v>641.30664607036988</c:v>
                </c:pt>
                <c:pt idx="238">
                  <c:v>641.41506392108977</c:v>
                </c:pt>
                <c:pt idx="239">
                  <c:v>641.52025190716199</c:v>
                </c:pt>
                <c:pt idx="240">
                  <c:v>641.6223057401528</c:v>
                </c:pt>
                <c:pt idx="241">
                  <c:v>641.72131832542016</c:v>
                </c:pt>
                <c:pt idx="242">
                  <c:v>641.81737984261201</c:v>
                </c:pt>
                <c:pt idx="243">
                  <c:v>641.91057782396138</c:v>
                </c:pt>
                <c:pt idx="244">
                  <c:v>642.00099723043195</c:v>
                </c:pt>
                <c:pt idx="245">
                  <c:v>642.0887205257676</c:v>
                </c:pt>
                <c:pt idx="246">
                  <c:v>642.17382774849773</c:v>
                </c:pt>
                <c:pt idx="247">
                  <c:v>642.25639658194893</c:v>
                </c:pt>
                <c:pt idx="248">
                  <c:v>642.33650242231442</c:v>
                </c:pt>
                <c:pt idx="249">
                  <c:v>642.41421844482875</c:v>
                </c:pt>
                <c:pt idx="250">
                  <c:v>642.48961566809749</c:v>
                </c:pt>
                <c:pt idx="251">
                  <c:v>642.56276301662888</c:v>
                </c:pt>
                <c:pt idx="252">
                  <c:v>642.63372738161297</c:v>
                </c:pt>
                <c:pt idx="253">
                  <c:v>642.70257367999466</c:v>
                </c:pt>
                <c:pt idx="254">
                  <c:v>642.76936491188451</c:v>
                </c:pt>
                <c:pt idx="255">
                  <c:v>642.83416221635127</c:v>
                </c:pt>
                <c:pt idx="256">
                  <c:v>642.89702492563765</c:v>
                </c:pt>
                <c:pt idx="257">
                  <c:v>642.95801061784346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25-4A67-9266-913C36ADB698}"/>
            </c:ext>
          </c:extLst>
        </c:ser>
        <c:ser>
          <c:idx val="0"/>
          <c:order val="1"/>
          <c:tx>
            <c:strRef>
              <c:f>入牧日計算!$B$24</c:f>
              <c:strCache>
                <c:ptCount val="1"/>
                <c:pt idx="0">
                  <c:v>in_1</c:v>
                </c:pt>
              </c:strCache>
            </c:strRef>
          </c:tx>
          <c:spPr>
            <a:ln w="19050" cap="rnd">
              <a:solidFill>
                <a:srgbClr val="FF0066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入牧日計算!$C$24:$C$25</c:f>
              <c:numCache>
                <c:formatCode>m"月"d"日"</c:formatCode>
                <c:ptCount val="2"/>
                <c:pt idx="0">
                  <c:v>42658</c:v>
                </c:pt>
                <c:pt idx="1">
                  <c:v>42658</c:v>
                </c:pt>
              </c:numCache>
            </c:numRef>
          </c:xVal>
          <c:yVal>
            <c:numRef>
              <c:f>入牧日計算!$D$24:$D$25</c:f>
              <c:numCache>
                <c:formatCode>0_ </c:formatCode>
                <c:ptCount val="2"/>
                <c:pt idx="0" formatCode="General">
                  <c:v>0</c:v>
                </c:pt>
                <c:pt idx="1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25-4A67-9266-913C36ADB698}"/>
            </c:ext>
          </c:extLst>
        </c:ser>
        <c:ser>
          <c:idx val="2"/>
          <c:order val="2"/>
          <c:tx>
            <c:strRef>
              <c:f>入牧日計算!$B$26</c:f>
              <c:strCache>
                <c:ptCount val="1"/>
                <c:pt idx="0">
                  <c:v>in_2</c:v>
                </c:pt>
              </c:strCache>
            </c:strRef>
          </c:tx>
          <c:spPr>
            <a:ln w="19050" cap="rnd">
              <a:solidFill>
                <a:srgbClr val="FFFF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入牧日計算!$C$26:$C$27</c:f>
              <c:numCache>
                <c:formatCode>m"月"d"日"</c:formatCode>
                <c:ptCount val="2"/>
                <c:pt idx="0">
                  <c:v>42663</c:v>
                </c:pt>
                <c:pt idx="1">
                  <c:v>42663</c:v>
                </c:pt>
              </c:numCache>
            </c:numRef>
          </c:xVal>
          <c:yVal>
            <c:numRef>
              <c:f>入牧日計算!$D$26:$D$27</c:f>
              <c:numCache>
                <c:formatCode>0_ </c:formatCode>
                <c:ptCount val="2"/>
                <c:pt idx="0" formatCode="General">
                  <c:v>0</c:v>
                </c:pt>
                <c:pt idx="1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025-4A67-9266-913C36ADB698}"/>
            </c:ext>
          </c:extLst>
        </c:ser>
        <c:ser>
          <c:idx val="3"/>
          <c:order val="3"/>
          <c:tx>
            <c:strRef>
              <c:f>入牧日計算!$B$28</c:f>
              <c:strCache>
                <c:ptCount val="1"/>
                <c:pt idx="0">
                  <c:v>in_3</c:v>
                </c:pt>
              </c:strCache>
            </c:strRef>
          </c:tx>
          <c:spPr>
            <a:ln w="19050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入牧日計算!$C$28:$C$29</c:f>
              <c:numCache>
                <c:formatCode>m"月"d"日"</c:formatCode>
                <c:ptCount val="2"/>
                <c:pt idx="0">
                  <c:v>42668</c:v>
                </c:pt>
                <c:pt idx="1">
                  <c:v>42668</c:v>
                </c:pt>
              </c:numCache>
            </c:numRef>
          </c:xVal>
          <c:yVal>
            <c:numRef>
              <c:f>入牧日計算!$D$28:$D$29</c:f>
              <c:numCache>
                <c:formatCode>0_ </c:formatCode>
                <c:ptCount val="2"/>
                <c:pt idx="0" formatCode="General">
                  <c:v>0</c:v>
                </c:pt>
                <c:pt idx="1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025-4A67-9266-913C36ADB698}"/>
            </c:ext>
          </c:extLst>
        </c:ser>
        <c:ser>
          <c:idx val="4"/>
          <c:order val="4"/>
          <c:tx>
            <c:strRef>
              <c:f>入牧日計算!$B$30</c:f>
              <c:strCache>
                <c:ptCount val="1"/>
                <c:pt idx="0">
                  <c:v>in_4</c:v>
                </c:pt>
              </c:strCache>
            </c:strRef>
          </c:tx>
          <c:spPr>
            <a:ln w="19050" cap="rnd">
              <a:solidFill>
                <a:srgbClr val="00CCFF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入牧日計算!$C$30:$C$31</c:f>
              <c:numCache>
                <c:formatCode>m"月"d"日"</c:formatCode>
                <c:ptCount val="2"/>
                <c:pt idx="0">
                  <c:v>42673</c:v>
                </c:pt>
                <c:pt idx="1">
                  <c:v>42673</c:v>
                </c:pt>
              </c:numCache>
            </c:numRef>
          </c:xVal>
          <c:yVal>
            <c:numRef>
              <c:f>入牧日計算!$D$30:$D$31</c:f>
              <c:numCache>
                <c:formatCode>0_ </c:formatCode>
                <c:ptCount val="2"/>
                <c:pt idx="0" formatCode="General">
                  <c:v>0</c:v>
                </c:pt>
                <c:pt idx="1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025-4A67-9266-913C36ADB698}"/>
            </c:ext>
          </c:extLst>
        </c:ser>
        <c:ser>
          <c:idx val="5"/>
          <c:order val="5"/>
          <c:tx>
            <c:strRef>
              <c:f>入牧日計算!$B$32</c:f>
              <c:strCache>
                <c:ptCount val="1"/>
                <c:pt idx="0">
                  <c:v>in_5</c:v>
                </c:pt>
              </c:strCache>
            </c:strRef>
          </c:tx>
          <c:spPr>
            <a:ln w="19050" cap="rnd">
              <a:solidFill>
                <a:srgbClr val="6600FF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入牧日計算!$C$32:$C$33</c:f>
              <c:numCache>
                <c:formatCode>m"月"d"日"</c:formatCode>
                <c:ptCount val="2"/>
                <c:pt idx="0">
                  <c:v>42678</c:v>
                </c:pt>
                <c:pt idx="1">
                  <c:v>42678</c:v>
                </c:pt>
              </c:numCache>
            </c:numRef>
          </c:xVal>
          <c:yVal>
            <c:numRef>
              <c:f>入牧日計算!$D$32:$D$33</c:f>
              <c:numCache>
                <c:formatCode>0_ </c:formatCode>
                <c:ptCount val="2"/>
                <c:pt idx="0" formatCode="General">
                  <c:v>0</c:v>
                </c:pt>
                <c:pt idx="1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025-4A67-9266-913C36ADB698}"/>
            </c:ext>
          </c:extLst>
        </c:ser>
        <c:ser>
          <c:idx val="6"/>
          <c:order val="6"/>
          <c:tx>
            <c:strRef>
              <c:f>入牧日計算!$B$36:$B$37</c:f>
              <c:strCache>
                <c:ptCount val="2"/>
                <c:pt idx="0">
                  <c:v>1_out</c:v>
                </c:pt>
              </c:strCache>
            </c:strRef>
          </c:tx>
          <c:spPr>
            <a:ln w="19050" cap="rnd">
              <a:solidFill>
                <a:srgbClr val="FF0066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入牧日計算!$E$36:$E$37</c:f>
              <c:numCache>
                <c:formatCode>m"月"d"日"</c:formatCode>
                <c:ptCount val="2"/>
                <c:pt idx="0">
                  <c:v>42679</c:v>
                </c:pt>
                <c:pt idx="1">
                  <c:v>42679</c:v>
                </c:pt>
              </c:numCache>
            </c:numRef>
          </c:xVal>
          <c:yVal>
            <c:numRef>
              <c:f>入牧日計算!$F$36:$F$37</c:f>
              <c:numCache>
                <c:formatCode>0_ </c:formatCode>
                <c:ptCount val="2"/>
                <c:pt idx="0">
                  <c:v>0</c:v>
                </c:pt>
                <c:pt idx="1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025-4A67-9266-913C36ADB698}"/>
            </c:ext>
          </c:extLst>
        </c:ser>
        <c:ser>
          <c:idx val="7"/>
          <c:order val="7"/>
          <c:tx>
            <c:strRef>
              <c:f>入牧日計算!$B$38:$B$39</c:f>
              <c:strCache>
                <c:ptCount val="2"/>
                <c:pt idx="0">
                  <c:v>2_out</c:v>
                </c:pt>
              </c:strCache>
            </c:strRef>
          </c:tx>
          <c:spPr>
            <a:ln w="19050" cap="rnd">
              <a:solidFill>
                <a:srgbClr val="FFFF0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入牧日計算!$E$38:$E$39</c:f>
              <c:numCache>
                <c:formatCode>m"月"d"日"</c:formatCode>
                <c:ptCount val="2"/>
                <c:pt idx="0">
                  <c:v>42705</c:v>
                </c:pt>
                <c:pt idx="1">
                  <c:v>42705</c:v>
                </c:pt>
              </c:numCache>
            </c:numRef>
          </c:xVal>
          <c:yVal>
            <c:numRef>
              <c:f>入牧日計算!$F$38:$F$39</c:f>
              <c:numCache>
                <c:formatCode>0_ </c:formatCode>
                <c:ptCount val="2"/>
                <c:pt idx="0">
                  <c:v>0</c:v>
                </c:pt>
                <c:pt idx="1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025-4A67-9266-913C36ADB698}"/>
            </c:ext>
          </c:extLst>
        </c:ser>
        <c:ser>
          <c:idx val="8"/>
          <c:order val="8"/>
          <c:tx>
            <c:strRef>
              <c:f>入牧日計算!$B$40</c:f>
              <c:strCache>
                <c:ptCount val="1"/>
                <c:pt idx="0">
                  <c:v>3_out</c:v>
                </c:pt>
              </c:strCache>
            </c:strRef>
          </c:tx>
          <c:spPr>
            <a:ln w="19050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入牧日計算!$E$40:$E$41</c:f>
              <c:numCache>
                <c:formatCode>m"月"d"日"</c:formatCode>
                <c:ptCount val="2"/>
                <c:pt idx="0">
                  <c:v>42735</c:v>
                </c:pt>
                <c:pt idx="1">
                  <c:v>42735</c:v>
                </c:pt>
              </c:numCache>
            </c:numRef>
          </c:xVal>
          <c:yVal>
            <c:numRef>
              <c:f>入牧日計算!$F$40:$F$41</c:f>
              <c:numCache>
                <c:formatCode>0_ </c:formatCode>
                <c:ptCount val="2"/>
                <c:pt idx="0">
                  <c:v>0</c:v>
                </c:pt>
                <c:pt idx="1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025-4A67-9266-913C36ADB698}"/>
            </c:ext>
          </c:extLst>
        </c:ser>
        <c:ser>
          <c:idx val="9"/>
          <c:order val="9"/>
          <c:tx>
            <c:strRef>
              <c:f>入牧日計算!$B$42</c:f>
              <c:strCache>
                <c:ptCount val="1"/>
                <c:pt idx="0">
                  <c:v>4_out</c:v>
                </c:pt>
              </c:strCache>
            </c:strRef>
          </c:tx>
          <c:spPr>
            <a:ln w="19050" cap="rnd">
              <a:solidFill>
                <a:srgbClr val="00CCFF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入牧日計算!$E$42:$E$43</c:f>
              <c:numCache>
                <c:formatCode>m"月"d"日"</c:formatCode>
                <c:ptCount val="2"/>
                <c:pt idx="0">
                  <c:v>42764</c:v>
                </c:pt>
                <c:pt idx="1">
                  <c:v>42764</c:v>
                </c:pt>
              </c:numCache>
            </c:numRef>
          </c:xVal>
          <c:yVal>
            <c:numRef>
              <c:f>入牧日計算!$F$42:$F$43</c:f>
              <c:numCache>
                <c:formatCode>0_ </c:formatCode>
                <c:ptCount val="2"/>
                <c:pt idx="0">
                  <c:v>0</c:v>
                </c:pt>
                <c:pt idx="1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025-4A67-9266-913C36ADB698}"/>
            </c:ext>
          </c:extLst>
        </c:ser>
        <c:ser>
          <c:idx val="10"/>
          <c:order val="10"/>
          <c:tx>
            <c:strRef>
              <c:f>入牧日計算!$B$44</c:f>
              <c:strCache>
                <c:ptCount val="1"/>
                <c:pt idx="0">
                  <c:v>5_out</c:v>
                </c:pt>
              </c:strCache>
            </c:strRef>
          </c:tx>
          <c:spPr>
            <a:ln w="19050" cap="rnd">
              <a:solidFill>
                <a:srgbClr val="6600FF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入牧日計算!$E$44:$E$45</c:f>
              <c:numCache>
                <c:formatCode>m"月"d"日"</c:formatCode>
                <c:ptCount val="2"/>
                <c:pt idx="0">
                  <c:v>42788</c:v>
                </c:pt>
                <c:pt idx="1">
                  <c:v>42788</c:v>
                </c:pt>
              </c:numCache>
            </c:numRef>
          </c:xVal>
          <c:yVal>
            <c:numRef>
              <c:f>入牧日計算!$F$44:$F$45</c:f>
              <c:numCache>
                <c:formatCode>0_ </c:formatCode>
                <c:ptCount val="2"/>
                <c:pt idx="0">
                  <c:v>0</c:v>
                </c:pt>
                <c:pt idx="1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F025-4A67-9266-913C36ADB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0447456"/>
        <c:axId val="400446144"/>
      </c:scatterChart>
      <c:valAx>
        <c:axId val="400447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400446144"/>
        <c:crosses val="autoZero"/>
        <c:crossBetween val="midCat"/>
      </c:valAx>
      <c:valAx>
        <c:axId val="400446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r>
                  <a:rPr lang="ja-JP" altLang="ja-JP" sz="1100" b="0" i="0" baseline="0">
                    <a:effectLst/>
                  </a:rPr>
                  <a:t>草量 </a:t>
                </a:r>
                <a:r>
                  <a:rPr lang="en-US" altLang="ja-JP" sz="1100" b="0" i="0" baseline="0">
                    <a:effectLst/>
                  </a:rPr>
                  <a:t>(gDM/m</a:t>
                </a:r>
                <a:r>
                  <a:rPr lang="en-US" altLang="ja-JP" sz="1100" b="0" i="0" baseline="30000">
                    <a:effectLst/>
                  </a:rPr>
                  <a:t>2</a:t>
                </a:r>
                <a:r>
                  <a:rPr lang="en-US" altLang="ja-JP" sz="1100" b="0" i="0" baseline="0">
                    <a:effectLst/>
                  </a:rPr>
                  <a:t>)</a:t>
                </a:r>
                <a:endParaRPr lang="ja-JP" altLang="ja-JP" sz="11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4004474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9527480250766072E-2"/>
          <c:y val="0.78470830385013424"/>
          <c:w val="0.89265867283692535"/>
          <c:h val="0.177819923443872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 sz="1100"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altLang="ja-JP" sz="1800" b="1" i="0" u="sng" baseline="0">
                <a:effectLst/>
              </a:rPr>
              <a:t>入牧日と</a:t>
            </a:r>
            <a:r>
              <a:rPr lang="ja-JP" altLang="en-US" sz="1800" b="1" i="0" u="sng" baseline="0">
                <a:effectLst/>
              </a:rPr>
              <a:t>入牧日草量</a:t>
            </a:r>
            <a:r>
              <a:rPr lang="ja-JP" altLang="ja-JP" sz="1800" b="1" i="0" u="sng" baseline="0">
                <a:effectLst/>
              </a:rPr>
              <a:t>の関係</a:t>
            </a:r>
            <a:endParaRPr lang="ja-JP" altLang="ja-JP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418613888755723"/>
          <c:y val="0.15280439200505419"/>
          <c:w val="0.76507279915808368"/>
          <c:h val="0.61985599315238504"/>
        </c:manualLayout>
      </c:layout>
      <c:scatterChart>
        <c:scatterStyle val="lineMarker"/>
        <c:varyColors val="0"/>
        <c:ser>
          <c:idx val="0"/>
          <c:order val="0"/>
          <c:tx>
            <c:strRef>
              <c:f>入牧日比較!$K$15</c:f>
              <c:strCache>
                <c:ptCount val="1"/>
                <c:pt idx="0">
                  <c:v>エンバク</c:v>
                </c:pt>
              </c:strCache>
            </c:strRef>
          </c:tx>
          <c:spPr>
            <a:ln w="19050" cap="rnd">
              <a:solidFill>
                <a:srgbClr val="FF339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3399"/>
              </a:solidFill>
              <a:ln w="9525">
                <a:solidFill>
                  <a:srgbClr val="FF3399"/>
                </a:solidFill>
              </a:ln>
              <a:effectLst/>
            </c:spPr>
          </c:marker>
          <c:xVal>
            <c:numRef>
              <c:f>入牧日比較!$C$10:$C$14</c:f>
              <c:numCache>
                <c:formatCode>m"月"d"日"</c:formatCode>
                <c:ptCount val="5"/>
                <c:pt idx="0">
                  <c:v>42658</c:v>
                </c:pt>
                <c:pt idx="1">
                  <c:v>42663</c:v>
                </c:pt>
                <c:pt idx="2">
                  <c:v>42668</c:v>
                </c:pt>
                <c:pt idx="3">
                  <c:v>42673</c:v>
                </c:pt>
                <c:pt idx="4">
                  <c:v>42678</c:v>
                </c:pt>
              </c:numCache>
            </c:numRef>
          </c:xVal>
          <c:yVal>
            <c:numRef>
              <c:f>入牧日比較!$K$16:$K$20</c:f>
              <c:numCache>
                <c:formatCode>0</c:formatCode>
                <c:ptCount val="5"/>
                <c:pt idx="0">
                  <c:v>40.11630446821929</c:v>
                </c:pt>
                <c:pt idx="1">
                  <c:v>56.926517663150889</c:v>
                </c:pt>
                <c:pt idx="2">
                  <c:v>77.844739030452629</c:v>
                </c:pt>
                <c:pt idx="3">
                  <c:v>102.98306917443009</c:v>
                </c:pt>
                <c:pt idx="4">
                  <c:v>132.2651206443378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37-44D2-BDAF-E4BE50E0CA8F}"/>
            </c:ext>
          </c:extLst>
        </c:ser>
        <c:ser>
          <c:idx val="1"/>
          <c:order val="1"/>
          <c:tx>
            <c:strRef>
              <c:f>入牧日比較!$L$15</c:f>
              <c:strCache>
                <c:ptCount val="1"/>
                <c:pt idx="0">
                  <c:v>ライムギ</c:v>
                </c:pt>
              </c:strCache>
            </c:strRef>
          </c:tx>
          <c:spPr>
            <a:ln w="19050" cap="rnd">
              <a:solidFill>
                <a:srgbClr val="00CC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CCFF"/>
              </a:solidFill>
              <a:ln w="9525">
                <a:solidFill>
                  <a:srgbClr val="00CCFF"/>
                </a:solidFill>
              </a:ln>
              <a:effectLst/>
            </c:spPr>
          </c:marker>
          <c:xVal>
            <c:numRef>
              <c:f>入牧日比較!$C$10:$C$14</c:f>
              <c:numCache>
                <c:formatCode>m"月"d"日"</c:formatCode>
                <c:ptCount val="5"/>
                <c:pt idx="0">
                  <c:v>42658</c:v>
                </c:pt>
                <c:pt idx="1">
                  <c:v>42663</c:v>
                </c:pt>
                <c:pt idx="2">
                  <c:v>42668</c:v>
                </c:pt>
                <c:pt idx="3">
                  <c:v>42673</c:v>
                </c:pt>
                <c:pt idx="4">
                  <c:v>42678</c:v>
                </c:pt>
              </c:numCache>
            </c:numRef>
          </c:xVal>
          <c:yVal>
            <c:numRef>
              <c:f>入牧日比較!$L$16:$L$20</c:f>
              <c:numCache>
                <c:formatCode>0</c:formatCode>
                <c:ptCount val="5"/>
                <c:pt idx="0">
                  <c:v>75.500821993691133</c:v>
                </c:pt>
                <c:pt idx="1">
                  <c:v>111.35248858546717</c:v>
                </c:pt>
                <c:pt idx="2">
                  <c:v>155.04265540161524</c:v>
                </c:pt>
                <c:pt idx="3">
                  <c:v>205.54567258949021</c:v>
                </c:pt>
                <c:pt idx="4">
                  <c:v>261.35191382148929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37-44D2-BDAF-E4BE50E0CA8F}"/>
            </c:ext>
          </c:extLst>
        </c:ser>
        <c:ser>
          <c:idx val="2"/>
          <c:order val="2"/>
          <c:tx>
            <c:strRef>
              <c:f>入牧日比較!$M$15</c:f>
              <c:strCache>
                <c:ptCount val="1"/>
                <c:pt idx="0">
                  <c:v>IR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xVal>
            <c:numRef>
              <c:f>入牧日比較!$C$10:$C$14</c:f>
              <c:numCache>
                <c:formatCode>m"月"d"日"</c:formatCode>
                <c:ptCount val="5"/>
                <c:pt idx="0">
                  <c:v>42658</c:v>
                </c:pt>
                <c:pt idx="1">
                  <c:v>42663</c:v>
                </c:pt>
                <c:pt idx="2">
                  <c:v>42668</c:v>
                </c:pt>
                <c:pt idx="3">
                  <c:v>42673</c:v>
                </c:pt>
                <c:pt idx="4">
                  <c:v>42678</c:v>
                </c:pt>
              </c:numCache>
            </c:numRef>
          </c:xVal>
          <c:yVal>
            <c:numRef>
              <c:f>入牧日比較!$M$16:$M$20</c:f>
              <c:numCache>
                <c:formatCode>0</c:formatCode>
                <c:ptCount val="5"/>
                <c:pt idx="0">
                  <c:v>58.655566868517589</c:v>
                </c:pt>
                <c:pt idx="1">
                  <c:v>82.257816147219813</c:v>
                </c:pt>
                <c:pt idx="2">
                  <c:v>109.98376929998898</c:v>
                </c:pt>
                <c:pt idx="3">
                  <c:v>141.15156088453287</c:v>
                </c:pt>
                <c:pt idx="4">
                  <c:v>174.88735895496268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C37-44D2-BDAF-E4BE50E0C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280000"/>
        <c:axId val="397286888"/>
      </c:scatterChart>
      <c:valAx>
        <c:axId val="397280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r>
                  <a:rPr lang="ja-JP"/>
                  <a:t>入牧日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m&quot;月&quot;d&quot;日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397286888"/>
        <c:crosses val="autoZero"/>
        <c:crossBetween val="midCat"/>
      </c:valAx>
      <c:valAx>
        <c:axId val="397286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r>
                  <a:rPr lang="ja-JP"/>
                  <a:t>入牧日草量 </a:t>
                </a:r>
                <a:r>
                  <a:rPr lang="en-US"/>
                  <a:t>(gDM/m2)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0074113431136851E-2"/>
              <c:y val="0.204920120077242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3972800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 sz="1150"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2723</xdr:colOff>
      <xdr:row>1</xdr:row>
      <xdr:rowOff>857250</xdr:rowOff>
    </xdr:from>
    <xdr:to>
      <xdr:col>8</xdr:col>
      <xdr:colOff>27215</xdr:colOff>
      <xdr:row>10</xdr:row>
      <xdr:rowOff>13607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320786</xdr:colOff>
      <xdr:row>11</xdr:row>
      <xdr:rowOff>396896</xdr:rowOff>
    </xdr:from>
    <xdr:ext cx="5314275" cy="1809085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13513" y="5703187"/>
          <a:ext cx="5314275" cy="1809085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none" lIns="91440" tIns="45720" rIns="91440" bIns="45720">
          <a:spAutoFit/>
        </a:bodyPr>
        <a:lstStyle/>
        <a:p>
          <a:pPr algn="l"/>
          <a:r>
            <a:rPr lang="ja-JP" altLang="en-US" sz="4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放牧期間延長のための</a:t>
          </a:r>
          <a:endParaRPr lang="en-US" altLang="ja-JP" sz="40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  <a:p>
          <a:pPr algn="l"/>
          <a:r>
            <a:rPr lang="ja-JP" altLang="en-US" sz="4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作付け支援シート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503449</xdr:colOff>
      <xdr:row>20</xdr:row>
      <xdr:rowOff>90617</xdr:rowOff>
    </xdr:from>
    <xdr:to>
      <xdr:col>6</xdr:col>
      <xdr:colOff>449678</xdr:colOff>
      <xdr:row>34</xdr:row>
      <xdr:rowOff>42035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426640</xdr:colOff>
      <xdr:row>20</xdr:row>
      <xdr:rowOff>85574</xdr:rowOff>
    </xdr:from>
    <xdr:to>
      <xdr:col>10</xdr:col>
      <xdr:colOff>962272</xdr:colOff>
      <xdr:row>34</xdr:row>
      <xdr:rowOff>44823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569976</xdr:colOff>
      <xdr:row>2</xdr:row>
      <xdr:rowOff>37458</xdr:rowOff>
    </xdr:from>
    <xdr:to>
      <xdr:col>8</xdr:col>
      <xdr:colOff>54428</xdr:colOff>
      <xdr:row>12</xdr:row>
      <xdr:rowOff>281668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2851</xdr:colOff>
      <xdr:row>20</xdr:row>
      <xdr:rowOff>89647</xdr:rowOff>
    </xdr:from>
    <xdr:to>
      <xdr:col>16</xdr:col>
      <xdr:colOff>530751</xdr:colOff>
      <xdr:row>34</xdr:row>
      <xdr:rowOff>44823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637216</xdr:colOff>
      <xdr:row>2</xdr:row>
      <xdr:rowOff>32658</xdr:rowOff>
    </xdr:from>
    <xdr:to>
      <xdr:col>13</xdr:col>
      <xdr:colOff>666751</xdr:colOff>
      <xdr:row>12</xdr:row>
      <xdr:rowOff>256214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95321</xdr:colOff>
      <xdr:row>21</xdr:row>
      <xdr:rowOff>16652</xdr:rowOff>
    </xdr:from>
    <xdr:to>
      <xdr:col>10</xdr:col>
      <xdr:colOff>204107</xdr:colOff>
      <xdr:row>33</xdr:row>
      <xdr:rowOff>81645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215272</xdr:colOff>
      <xdr:row>21</xdr:row>
      <xdr:rowOff>15430</xdr:rowOff>
    </xdr:from>
    <xdr:to>
      <xdr:col>13</xdr:col>
      <xdr:colOff>1333500</xdr:colOff>
      <xdr:row>33</xdr:row>
      <xdr:rowOff>63160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433819</xdr:colOff>
      <xdr:row>2</xdr:row>
      <xdr:rowOff>51954</xdr:rowOff>
    </xdr:from>
    <xdr:to>
      <xdr:col>13</xdr:col>
      <xdr:colOff>363680</xdr:colOff>
      <xdr:row>13</xdr:row>
      <xdr:rowOff>69272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932124</xdr:colOff>
      <xdr:row>2</xdr:row>
      <xdr:rowOff>51956</xdr:rowOff>
    </xdr:from>
    <xdr:to>
      <xdr:col>8</xdr:col>
      <xdr:colOff>17317</xdr:colOff>
      <xdr:row>13</xdr:row>
      <xdr:rowOff>69274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644484</xdr:colOff>
      <xdr:row>21</xdr:row>
      <xdr:rowOff>17319</xdr:rowOff>
    </xdr:from>
    <xdr:to>
      <xdr:col>6</xdr:col>
      <xdr:colOff>93867</xdr:colOff>
      <xdr:row>33</xdr:row>
      <xdr:rowOff>81644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zoomScale="55" zoomScaleNormal="55" workbookViewId="0">
      <selection activeCell="D7" sqref="D7"/>
    </sheetView>
  </sheetViews>
  <sheetFormatPr defaultColWidth="0" defaultRowHeight="17.399999999999999" zeroHeight="1" x14ac:dyDescent="0.45"/>
  <cols>
    <col min="1" max="1" width="9" style="17" customWidth="1"/>
    <col min="2" max="2" width="4.5" style="17" customWidth="1"/>
    <col min="3" max="3" width="48.69921875" style="17" customWidth="1"/>
    <col min="4" max="4" width="27.5" style="17" customWidth="1"/>
    <col min="5" max="5" width="5.69921875" style="17" customWidth="1"/>
    <col min="6" max="8" width="30.59765625" style="17" customWidth="1"/>
    <col min="9" max="9" width="6.09765625" style="17" customWidth="1"/>
    <col min="10" max="16384" width="6.09765625" style="17" hidden="1"/>
  </cols>
  <sheetData>
    <row r="1" spans="1:13" ht="28.5" customHeight="1" x14ac:dyDescent="0.45">
      <c r="A1" s="51"/>
      <c r="B1" s="51"/>
      <c r="C1" s="51"/>
      <c r="D1" s="51"/>
      <c r="E1" s="51"/>
      <c r="F1" s="51"/>
      <c r="G1" s="51"/>
      <c r="H1" s="51"/>
      <c r="I1" s="51"/>
    </row>
    <row r="2" spans="1:13" ht="23.25" customHeight="1" thickBot="1" x14ac:dyDescent="0.5">
      <c r="A2" s="51"/>
      <c r="B2" s="51"/>
      <c r="C2" s="51"/>
      <c r="D2" s="51"/>
      <c r="E2" s="51"/>
      <c r="F2" s="51"/>
      <c r="G2" s="51"/>
      <c r="H2" s="51"/>
      <c r="I2" s="51"/>
      <c r="J2" s="51"/>
    </row>
    <row r="3" spans="1:13" ht="94.5" customHeight="1" thickBot="1" x14ac:dyDescent="0.5">
      <c r="A3" s="51"/>
      <c r="B3" s="51"/>
      <c r="C3" s="54" t="s">
        <v>114</v>
      </c>
      <c r="D3" s="57">
        <v>12</v>
      </c>
      <c r="E3" s="51"/>
      <c r="F3" s="51"/>
      <c r="G3" s="51"/>
      <c r="H3" s="51"/>
      <c r="I3" s="51"/>
      <c r="J3" s="51"/>
    </row>
    <row r="4" spans="1:13" ht="39.75" customHeight="1" thickBot="1" x14ac:dyDescent="0.5">
      <c r="A4" s="51"/>
      <c r="B4" s="51"/>
      <c r="C4" s="62" t="s">
        <v>113</v>
      </c>
      <c r="D4" s="62"/>
      <c r="E4" s="51"/>
      <c r="F4" s="51"/>
      <c r="G4" s="51"/>
      <c r="H4" s="51"/>
      <c r="I4" s="51"/>
      <c r="J4" s="51"/>
    </row>
    <row r="5" spans="1:13" ht="39.9" customHeight="1" thickBot="1" x14ac:dyDescent="0.5">
      <c r="A5" s="51"/>
      <c r="B5" s="51"/>
      <c r="C5" s="46" t="s">
        <v>108</v>
      </c>
      <c r="D5" s="58">
        <v>42618</v>
      </c>
      <c r="E5" s="51"/>
      <c r="F5" s="51"/>
      <c r="G5" s="51"/>
      <c r="H5" s="51"/>
      <c r="I5" s="51"/>
      <c r="J5" s="51"/>
    </row>
    <row r="6" spans="1:13" ht="39.9" customHeight="1" thickBot="1" x14ac:dyDescent="0.5">
      <c r="A6" s="51"/>
      <c r="B6" s="51"/>
      <c r="C6" s="52"/>
      <c r="D6" s="52"/>
      <c r="E6" s="51"/>
      <c r="F6" s="51"/>
      <c r="G6" s="51"/>
      <c r="H6" s="51"/>
      <c r="I6" s="51"/>
      <c r="J6" s="51"/>
    </row>
    <row r="7" spans="1:13" ht="39.9" customHeight="1" x14ac:dyDescent="0.45">
      <c r="A7" s="51"/>
      <c r="B7" s="51"/>
      <c r="C7" s="47" t="s">
        <v>107</v>
      </c>
      <c r="D7" s="59">
        <v>60</v>
      </c>
      <c r="E7" s="51"/>
      <c r="F7" s="51"/>
      <c r="G7" s="51"/>
      <c r="H7" s="51"/>
      <c r="I7" s="51"/>
      <c r="J7" s="51"/>
    </row>
    <row r="8" spans="1:13" ht="36.6" customHeight="1" x14ac:dyDescent="0.45">
      <c r="A8" s="51"/>
      <c r="B8" s="51"/>
      <c r="C8" s="48" t="s">
        <v>109</v>
      </c>
      <c r="D8" s="60">
        <v>3</v>
      </c>
      <c r="E8" s="51"/>
      <c r="F8" s="51"/>
      <c r="G8" s="51"/>
      <c r="H8" s="51"/>
      <c r="I8" s="55"/>
      <c r="J8" s="51"/>
    </row>
    <row r="9" spans="1:13" ht="4.8" hidden="1" customHeight="1" x14ac:dyDescent="0.45">
      <c r="A9" s="51"/>
      <c r="B9" s="51"/>
      <c r="C9" s="49" t="s">
        <v>110</v>
      </c>
      <c r="D9" s="60">
        <f>体重設定!$B$2</f>
        <v>400</v>
      </c>
      <c r="E9" s="51"/>
      <c r="F9" s="51"/>
      <c r="G9" s="51"/>
      <c r="H9" s="51"/>
      <c r="I9" s="51"/>
      <c r="J9" s="51"/>
    </row>
    <row r="10" spans="1:13" ht="39.9" customHeight="1" thickBot="1" x14ac:dyDescent="0.5">
      <c r="A10" s="51"/>
      <c r="B10" s="51"/>
      <c r="C10" s="50" t="s">
        <v>111</v>
      </c>
      <c r="D10" s="61">
        <v>42675</v>
      </c>
      <c r="E10" s="51"/>
      <c r="F10" s="51"/>
      <c r="G10" s="51"/>
      <c r="H10" s="51"/>
      <c r="I10" s="51"/>
      <c r="J10" s="51"/>
    </row>
    <row r="11" spans="1:13" ht="39" customHeight="1" thickBot="1" x14ac:dyDescent="0.5">
      <c r="A11" s="51"/>
      <c r="B11" s="51"/>
      <c r="C11" s="65" t="s">
        <v>112</v>
      </c>
      <c r="D11" s="65"/>
      <c r="E11" s="51"/>
      <c r="F11" s="51"/>
      <c r="G11" s="51"/>
      <c r="H11" s="51"/>
      <c r="I11" s="51"/>
      <c r="J11" s="51"/>
    </row>
    <row r="12" spans="1:13" ht="49.5" customHeight="1" x14ac:dyDescent="0.45">
      <c r="A12" s="51"/>
      <c r="B12" s="51"/>
      <c r="C12" s="51"/>
      <c r="D12" s="51"/>
      <c r="E12" s="51"/>
      <c r="F12" s="36">
        <f>D10</f>
        <v>42675</v>
      </c>
      <c r="G12" s="37" t="s">
        <v>104</v>
      </c>
      <c r="H12" s="38"/>
      <c r="I12" s="51"/>
      <c r="J12" s="51"/>
    </row>
    <row r="13" spans="1:13" ht="72.75" customHeight="1" x14ac:dyDescent="0.45">
      <c r="A13" s="51"/>
      <c r="B13" s="51"/>
      <c r="C13" s="51"/>
      <c r="D13" s="51"/>
      <c r="E13" s="51"/>
      <c r="F13" s="39" t="s">
        <v>102</v>
      </c>
      <c r="G13" s="40" t="s">
        <v>101</v>
      </c>
      <c r="H13" s="41" t="s">
        <v>103</v>
      </c>
      <c r="I13" s="51"/>
      <c r="J13" s="51"/>
    </row>
    <row r="14" spans="1:13" ht="60" customHeight="1" x14ac:dyDescent="0.45">
      <c r="A14" s="51"/>
      <c r="B14" s="51"/>
      <c r="C14" s="51"/>
      <c r="D14" s="51"/>
      <c r="E14" s="51"/>
      <c r="F14" s="42">
        <f>VLOOKUP(1,草種計算用!$O$3:$R$260,4,0)</f>
        <v>42815</v>
      </c>
      <c r="G14" s="43">
        <f>VLOOKUP(1,草種計算用!$P$3:$R$260,3,0)</f>
        <v>42765</v>
      </c>
      <c r="H14" s="44">
        <f>VLOOKUP(1,草種計算用!$Q$3:$R$260,2,0)</f>
        <v>42758</v>
      </c>
      <c r="I14" s="51"/>
      <c r="J14" s="51"/>
    </row>
    <row r="15" spans="1:13" ht="50.25" customHeight="1" thickBot="1" x14ac:dyDescent="0.5">
      <c r="A15" s="51"/>
      <c r="B15" s="51"/>
      <c r="C15" s="51"/>
      <c r="D15" s="51"/>
      <c r="E15" s="51"/>
      <c r="F15" s="45"/>
      <c r="G15" s="63" t="s">
        <v>105</v>
      </c>
      <c r="H15" s="64"/>
      <c r="I15" s="51"/>
      <c r="J15" s="51"/>
    </row>
    <row r="16" spans="1:13" x14ac:dyDescent="0.45">
      <c r="A16" s="51"/>
      <c r="B16" s="51"/>
      <c r="C16" s="51"/>
      <c r="D16" s="51"/>
      <c r="E16" s="51"/>
      <c r="F16" s="51"/>
      <c r="G16" s="51"/>
      <c r="H16" s="51"/>
      <c r="I16" s="51"/>
      <c r="J16" s="51"/>
      <c r="M16" s="17" t="s">
        <v>106</v>
      </c>
    </row>
    <row r="17" spans="2:15" ht="15.6" hidden="1" customHeight="1" x14ac:dyDescent="0.45">
      <c r="B17" s="53"/>
      <c r="C17" s="51"/>
      <c r="D17" s="51"/>
      <c r="E17" s="51"/>
      <c r="F17" s="51"/>
      <c r="G17" s="51"/>
      <c r="H17" s="51"/>
      <c r="I17" s="51"/>
      <c r="J17" s="51"/>
    </row>
    <row r="18" spans="2:15" hidden="1" x14ac:dyDescent="0.45"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</row>
    <row r="19" spans="2:15" hidden="1" x14ac:dyDescent="0.45"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</row>
    <row r="20" spans="2:15" hidden="1" x14ac:dyDescent="0.45">
      <c r="B20" s="51"/>
      <c r="C20" s="51"/>
      <c r="D20" s="51"/>
      <c r="E20" s="51"/>
      <c r="F20" s="51"/>
      <c r="G20" s="51"/>
      <c r="H20" s="56"/>
      <c r="I20" s="51"/>
      <c r="J20" s="51"/>
      <c r="K20" s="51"/>
      <c r="L20" s="51"/>
      <c r="M20" s="51"/>
      <c r="N20" s="51"/>
      <c r="O20" s="51"/>
    </row>
    <row r="21" spans="2:15" hidden="1" x14ac:dyDescent="0.45">
      <c r="B21" s="51"/>
      <c r="C21" s="51"/>
      <c r="D21" s="51"/>
      <c r="E21" s="51"/>
      <c r="F21" s="51"/>
      <c r="G21" s="51"/>
      <c r="H21" s="56"/>
      <c r="I21" s="51"/>
      <c r="J21" s="51"/>
      <c r="K21" s="51"/>
      <c r="L21" s="51"/>
      <c r="M21" s="51"/>
      <c r="N21" s="51"/>
      <c r="O21" s="51"/>
    </row>
    <row r="22" spans="2:15" hidden="1" x14ac:dyDescent="0.45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</row>
    <row r="23" spans="2:15" hidden="1" x14ac:dyDescent="0.45"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</row>
  </sheetData>
  <sheetProtection algorithmName="SHA-512" hashValue="+RvEwesYyP2Dzuyu5Oa2uEdxiQBSWf4Dzl18nNZMoYYFNGB1ccri6qtU2hOooQ/hTbpPJD+YL8LufW4ALKHRyA==" saltValue="8hknBXaKTPVPy6ybeJsWOw==" spinCount="100000" sheet="1" objects="1" scenarios="1" selectLockedCells="1"/>
  <mergeCells count="3">
    <mergeCell ref="C4:D4"/>
    <mergeCell ref="G15:H15"/>
    <mergeCell ref="C11:D11"/>
  </mergeCells>
  <phoneticPr fontId="1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showGridLines="0" workbookViewId="0">
      <selection activeCell="B2" sqref="B2"/>
    </sheetView>
  </sheetViews>
  <sheetFormatPr defaultColWidth="0" defaultRowHeight="18" zeroHeight="1" x14ac:dyDescent="0.45"/>
  <cols>
    <col min="1" max="1" width="40.19921875" customWidth="1"/>
    <col min="2" max="2" width="12.8984375" customWidth="1"/>
    <col min="3" max="3" width="4.09765625" customWidth="1"/>
    <col min="4" max="16384" width="8.796875" hidden="1"/>
  </cols>
  <sheetData>
    <row r="1" spans="1:2" x14ac:dyDescent="0.45"/>
    <row r="2" spans="1:2" ht="34.799999999999997" customHeight="1" x14ac:dyDescent="0.45">
      <c r="A2" s="49" t="s">
        <v>110</v>
      </c>
      <c r="B2" s="60">
        <v>400</v>
      </c>
    </row>
    <row r="3" spans="1:2" x14ac:dyDescent="0.45"/>
    <row r="4" spans="1:2" x14ac:dyDescent="0.45">
      <c r="A4" t="s">
        <v>116</v>
      </c>
    </row>
    <row r="5" spans="1:2" x14ac:dyDescent="0.45"/>
  </sheetData>
  <sheetProtection algorithmName="SHA-512" hashValue="zlSB+A2HM8XjntGXiJL2yER2g6TrG1WtKvNuWDS3x2i+27D0uzif8ng+57IYXzV/2In56/VMhaNTIyaVbuZyJw==" saltValue="3DjAS2arU5Cpv7kjdPnJYQ==" spinCount="100000" sheet="1" objects="1" scenarios="1" selectLockedCells="1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3"/>
  <sheetViews>
    <sheetView zoomScale="55" zoomScaleNormal="55" workbookViewId="0">
      <selection activeCell="B47" sqref="B47"/>
    </sheetView>
  </sheetViews>
  <sheetFormatPr defaultColWidth="9" defaultRowHeight="17.399999999999999" x14ac:dyDescent="0.45"/>
  <cols>
    <col min="1" max="1" width="9" style="17"/>
    <col min="2" max="2" width="25.19921875" style="17" customWidth="1"/>
    <col min="3" max="3" width="16.69921875" style="17" customWidth="1"/>
    <col min="4" max="4" width="9.19921875" style="17" customWidth="1"/>
    <col min="5" max="5" width="17.09765625" style="17" customWidth="1"/>
    <col min="6" max="8" width="14" style="17" customWidth="1"/>
    <col min="9" max="9" width="5.8984375" style="17" customWidth="1"/>
    <col min="10" max="10" width="18.19921875" style="17" customWidth="1"/>
    <col min="11" max="13" width="12.69921875" style="17" customWidth="1"/>
    <col min="14" max="16384" width="9" style="17"/>
  </cols>
  <sheetData>
    <row r="1" spans="2:13" ht="51" customHeight="1" x14ac:dyDescent="0.45">
      <c r="E1" s="32" t="s">
        <v>99</v>
      </c>
    </row>
    <row r="3" spans="2:13" ht="26.4" x14ac:dyDescent="0.45">
      <c r="B3" s="18" t="s">
        <v>100</v>
      </c>
      <c r="C3" s="30">
        <v>8</v>
      </c>
      <c r="D3" s="20"/>
      <c r="E3" s="20"/>
    </row>
    <row r="4" spans="2:13" ht="26.4" x14ac:dyDescent="0.45">
      <c r="B4" s="20"/>
      <c r="C4" s="26"/>
      <c r="D4" s="20"/>
      <c r="E4" s="20"/>
    </row>
    <row r="5" spans="2:13" ht="26.4" x14ac:dyDescent="0.45">
      <c r="B5" s="18" t="s">
        <v>26</v>
      </c>
      <c r="C5" s="31">
        <v>42607</v>
      </c>
      <c r="D5" s="20"/>
      <c r="E5" s="20"/>
    </row>
    <row r="6" spans="2:13" ht="26.4" x14ac:dyDescent="0.45">
      <c r="B6" s="18" t="s">
        <v>27</v>
      </c>
      <c r="C6" s="31">
        <f>+C5+5</f>
        <v>42612</v>
      </c>
      <c r="D6" s="20"/>
      <c r="E6" s="20"/>
    </row>
    <row r="7" spans="2:13" ht="26.4" x14ac:dyDescent="0.45">
      <c r="B7" s="18" t="s">
        <v>28</v>
      </c>
      <c r="C7" s="31">
        <f t="shared" ref="C7:C9" si="0">+C6+5</f>
        <v>42617</v>
      </c>
      <c r="D7" s="20"/>
      <c r="E7" s="20"/>
    </row>
    <row r="8" spans="2:13" ht="26.4" x14ac:dyDescent="0.45">
      <c r="B8" s="18" t="s">
        <v>29</v>
      </c>
      <c r="C8" s="31">
        <f t="shared" si="0"/>
        <v>42622</v>
      </c>
      <c r="D8" s="20"/>
      <c r="E8" s="20"/>
    </row>
    <row r="9" spans="2:13" ht="26.4" x14ac:dyDescent="0.45">
      <c r="B9" s="18" t="s">
        <v>30</v>
      </c>
      <c r="C9" s="31">
        <f t="shared" si="0"/>
        <v>42627</v>
      </c>
      <c r="D9" s="20"/>
      <c r="E9" s="20"/>
    </row>
    <row r="10" spans="2:13" ht="26.4" x14ac:dyDescent="0.45">
      <c r="B10" s="20"/>
      <c r="C10" s="26"/>
      <c r="D10" s="20"/>
      <c r="E10" s="20"/>
    </row>
    <row r="11" spans="2:13" ht="26.4" x14ac:dyDescent="0.45">
      <c r="B11" s="18" t="s">
        <v>13</v>
      </c>
      <c r="C11" s="25">
        <v>60</v>
      </c>
      <c r="D11" s="20"/>
      <c r="E11" s="20"/>
    </row>
    <row r="12" spans="2:13" ht="26.4" x14ac:dyDescent="0.45">
      <c r="B12" s="18" t="s">
        <v>15</v>
      </c>
      <c r="C12" s="25">
        <v>3</v>
      </c>
      <c r="D12" s="20"/>
      <c r="E12" s="20"/>
    </row>
    <row r="13" spans="2:13" ht="26.25" customHeight="1" x14ac:dyDescent="0.45">
      <c r="B13" s="21" t="s">
        <v>98</v>
      </c>
      <c r="C13" s="25">
        <v>400</v>
      </c>
      <c r="D13" s="20"/>
      <c r="E13" s="20"/>
    </row>
    <row r="14" spans="2:13" ht="26.4" x14ac:dyDescent="0.45">
      <c r="B14" s="18" t="s">
        <v>14</v>
      </c>
      <c r="C14" s="31">
        <v>42658</v>
      </c>
      <c r="D14" s="20"/>
      <c r="E14" s="20"/>
    </row>
    <row r="15" spans="2:13" ht="57" customHeight="1" x14ac:dyDescent="0.45">
      <c r="B15" s="20"/>
      <c r="C15" s="20"/>
      <c r="D15" s="20"/>
      <c r="E15" s="18" t="s">
        <v>22</v>
      </c>
      <c r="F15" s="22" t="s">
        <v>47</v>
      </c>
      <c r="G15" s="22" t="s">
        <v>48</v>
      </c>
      <c r="H15" s="22" t="s">
        <v>49</v>
      </c>
      <c r="J15" s="21" t="s">
        <v>50</v>
      </c>
      <c r="K15" s="22" t="s">
        <v>47</v>
      </c>
      <c r="L15" s="22" t="s">
        <v>48</v>
      </c>
      <c r="M15" s="22" t="s">
        <v>49</v>
      </c>
    </row>
    <row r="16" spans="2:13" ht="24.75" customHeight="1" x14ac:dyDescent="0.45">
      <c r="E16" s="18" t="s">
        <v>26</v>
      </c>
      <c r="F16" s="23">
        <f>VLOOKUP(1,播種日計算用!$AS$3:$BH$260,16,0)</f>
        <v>42736</v>
      </c>
      <c r="G16" s="23">
        <f>VLOOKUP(1,播種日計算用!$AX$3:$BH$260,11,0)</f>
        <v>42754</v>
      </c>
      <c r="H16" s="23">
        <f>VLOOKUP(1,播種日計算用!$BC$3:$BH$260,6,0)</f>
        <v>42729</v>
      </c>
      <c r="J16" s="18" t="s">
        <v>26</v>
      </c>
      <c r="K16" s="24">
        <f>VLOOKUP($C$14,播種日計算用!$H$3:$AB$260,7,0)</f>
        <v>117.06556259493696</v>
      </c>
      <c r="L16" s="24">
        <f>VLOOKUP($C$14,播種日計算用!$H$3:$AB$260,12,0)</f>
        <v>156.35115488897</v>
      </c>
      <c r="M16" s="24">
        <f>VLOOKUP($C$14,播種日計算用!$H$3:$AB$260,17,0)</f>
        <v>155.93084677864289</v>
      </c>
    </row>
    <row r="17" spans="2:13" ht="24.75" customHeight="1" x14ac:dyDescent="0.45">
      <c r="E17" s="18" t="s">
        <v>27</v>
      </c>
      <c r="F17" s="23">
        <f>VLOOKUP(1,播種日計算用!$AT$3:$BH$260,15,0)</f>
        <v>42695</v>
      </c>
      <c r="G17" s="23">
        <f>VLOOKUP(1,播種日計算用!$AY$3:$BH$260,10,0)</f>
        <v>42744</v>
      </c>
      <c r="H17" s="23">
        <f>VLOOKUP(1,播種日計算用!$BD$3:$BH$260,5,0)</f>
        <v>42712</v>
      </c>
      <c r="J17" s="18" t="s">
        <v>27</v>
      </c>
      <c r="K17" s="24">
        <f>VLOOKUP($C$14,播種日計算用!$H$3:$AB$260,8,0)</f>
        <v>78.630885581512942</v>
      </c>
      <c r="L17" s="24">
        <f>VLOOKUP($C$14,播種日計算用!$H$3:$AB$260,13,0)</f>
        <v>126.34700432618718</v>
      </c>
      <c r="M17" s="24">
        <f>VLOOKUP($C$14,播種日計算用!$H$3:$AB$260,18,0)</f>
        <v>115.43417869569093</v>
      </c>
    </row>
    <row r="18" spans="2:13" ht="24.75" customHeight="1" x14ac:dyDescent="0.45">
      <c r="E18" s="18" t="s">
        <v>28</v>
      </c>
      <c r="F18" s="23">
        <f>VLOOKUP(1,播種日計算用!$AU$3:$BH$260,14,0)</f>
        <v>42675</v>
      </c>
      <c r="G18" s="23">
        <f>VLOOKUP(1,播種日計算用!$AZ$3:$BH$260,9,0)</f>
        <v>42721</v>
      </c>
      <c r="H18" s="23">
        <f>VLOOKUP(1,播種日計算用!$BE$3:$BH$260,4,0)</f>
        <v>42691</v>
      </c>
      <c r="J18" s="18" t="s">
        <v>28</v>
      </c>
      <c r="K18" s="24">
        <f>VLOOKUP($C$14,播種日計算用!$H$3:$AB$260,9,0)</f>
        <v>51.745065616880346</v>
      </c>
      <c r="L18" s="24">
        <f>VLOOKUP($C$14,播種日計算用!$H$3:$AB$260,14,0)</f>
        <v>94.079497030292671</v>
      </c>
      <c r="M18" s="24">
        <f>VLOOKUP($C$14,播種日計算用!$H$3:$AB$260,19,0)</f>
        <v>77.910876454420475</v>
      </c>
    </row>
    <row r="19" spans="2:13" ht="24.75" customHeight="1" x14ac:dyDescent="0.45">
      <c r="E19" s="18" t="s">
        <v>29</v>
      </c>
      <c r="F19" s="23">
        <f>VLOOKUP(1,播種日計算用!$AV$3:$BH$260,13,0)</f>
        <v>42667</v>
      </c>
      <c r="G19" s="23">
        <f>VLOOKUP(1,播種日計算用!$BA$3:$BH$260,8,0)</f>
        <v>42691</v>
      </c>
      <c r="H19" s="23">
        <f>VLOOKUP(1,播種日計算用!$BF$3:$BH$260,3,0)</f>
        <v>42674</v>
      </c>
      <c r="J19" s="18" t="s">
        <v>29</v>
      </c>
      <c r="K19" s="24">
        <f>VLOOKUP($C$14,播種日計算用!$H$3:$AB$260,10,0)</f>
        <v>33.885522474562201</v>
      </c>
      <c r="L19" s="24">
        <f>VLOOKUP($C$14,播種日計算用!$H$3:$AB$260,15,0)</f>
        <v>63.954255270379775</v>
      </c>
      <c r="M19" s="24">
        <f>VLOOKUP($C$14,播種日計算用!$H$3:$AB$260,20,0)</f>
        <v>47.561348674672388</v>
      </c>
    </row>
    <row r="20" spans="2:13" ht="24.75" customHeight="1" x14ac:dyDescent="0.45">
      <c r="E20" s="18" t="s">
        <v>30</v>
      </c>
      <c r="F20" s="23">
        <f>VLOOKUP(1,播種日計算用!$AW$3:$BH$260,12,0)</f>
        <v>42663</v>
      </c>
      <c r="G20" s="23">
        <f>VLOOKUP(1,播種日計算用!$BB$3:$BH$260,7,0)</f>
        <v>42672</v>
      </c>
      <c r="H20" s="23">
        <f>VLOOKUP(1,播種日計算用!$BG$3:$BH$260,2,0)</f>
        <v>42665</v>
      </c>
      <c r="J20" s="18" t="s">
        <v>30</v>
      </c>
      <c r="K20" s="24">
        <f>VLOOKUP($C$14,播種日計算用!$H$3:$AB$260,11,0)</f>
        <v>22.489759900790542</v>
      </c>
      <c r="L20" s="24">
        <f>VLOOKUP($C$14,播種日計算用!$H$3:$AB$260,16,0)</f>
        <v>39.261081279478987</v>
      </c>
      <c r="M20" s="24">
        <f>VLOOKUP($C$14,播種日計算用!$H$3:$AB$260,21,0)</f>
        <v>26.280973611646385</v>
      </c>
    </row>
    <row r="22" spans="2:13" ht="26.4" x14ac:dyDescent="0.45">
      <c r="B22" s="20"/>
      <c r="C22" s="20"/>
      <c r="D22" s="20"/>
      <c r="E22" s="20"/>
    </row>
    <row r="23" spans="2:13" ht="26.4" x14ac:dyDescent="0.45">
      <c r="B23" s="20"/>
      <c r="C23" s="20"/>
      <c r="D23" s="20"/>
      <c r="E23" s="20"/>
    </row>
  </sheetData>
  <phoneticPr fontId="1"/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0"/>
  <sheetViews>
    <sheetView zoomScale="55" zoomScaleNormal="55" workbookViewId="0">
      <selection activeCell="P37" sqref="P37"/>
    </sheetView>
  </sheetViews>
  <sheetFormatPr defaultColWidth="9" defaultRowHeight="26.4" x14ac:dyDescent="0.45"/>
  <cols>
    <col min="1" max="1" width="9" style="20"/>
    <col min="2" max="2" width="25.5" style="20" customWidth="1"/>
    <col min="3" max="3" width="16" style="20" customWidth="1"/>
    <col min="4" max="4" width="9.09765625" style="20" customWidth="1"/>
    <col min="5" max="5" width="18.8984375" style="20" customWidth="1"/>
    <col min="6" max="8" width="16" style="20" customWidth="1"/>
    <col min="9" max="9" width="5.8984375" style="20" customWidth="1"/>
    <col min="10" max="10" width="18.3984375" style="20" customWidth="1"/>
    <col min="11" max="13" width="14.59765625" style="20" customWidth="1"/>
    <col min="14" max="14" width="19.3984375" style="20" customWidth="1"/>
    <col min="15" max="19" width="11.59765625" style="20" customWidth="1"/>
    <col min="20" max="16384" width="9" style="20"/>
  </cols>
  <sheetData>
    <row r="1" spans="2:19" ht="43.5" customHeight="1" x14ac:dyDescent="0.45">
      <c r="E1" s="32" t="s">
        <v>99</v>
      </c>
    </row>
    <row r="2" spans="2:19" ht="23.25" customHeight="1" x14ac:dyDescent="0.45">
      <c r="E2" s="32"/>
    </row>
    <row r="3" spans="2:19" ht="28.5" customHeight="1" x14ac:dyDescent="0.45">
      <c r="B3" s="18" t="s">
        <v>100</v>
      </c>
      <c r="C3" s="29">
        <v>8</v>
      </c>
    </row>
    <row r="5" spans="2:19" ht="27.75" customHeight="1" x14ac:dyDescent="0.45">
      <c r="B5" s="18" t="s">
        <v>0</v>
      </c>
      <c r="C5" s="28">
        <v>42620</v>
      </c>
    </row>
    <row r="7" spans="2:19" ht="28.5" customHeight="1" x14ac:dyDescent="0.45">
      <c r="B7" s="18" t="s">
        <v>13</v>
      </c>
      <c r="C7" s="19">
        <v>60</v>
      </c>
    </row>
    <row r="8" spans="2:19" ht="28.5" customHeight="1" x14ac:dyDescent="0.45">
      <c r="B8" s="18" t="s">
        <v>15</v>
      </c>
      <c r="C8" s="19">
        <v>3</v>
      </c>
    </row>
    <row r="9" spans="2:19" ht="28.5" customHeight="1" x14ac:dyDescent="0.45">
      <c r="B9" s="21" t="s">
        <v>98</v>
      </c>
      <c r="C9" s="19">
        <v>400</v>
      </c>
    </row>
    <row r="10" spans="2:19" ht="27.75" customHeight="1" x14ac:dyDescent="0.45">
      <c r="B10" s="18" t="s">
        <v>67</v>
      </c>
      <c r="C10" s="28">
        <v>42658</v>
      </c>
    </row>
    <row r="11" spans="2:19" ht="27.75" customHeight="1" x14ac:dyDescent="0.45">
      <c r="B11" s="18" t="s">
        <v>68</v>
      </c>
      <c r="C11" s="28">
        <f>C10+5</f>
        <v>42663</v>
      </c>
    </row>
    <row r="12" spans="2:19" ht="27.75" customHeight="1" x14ac:dyDescent="0.45">
      <c r="B12" s="18" t="s">
        <v>69</v>
      </c>
      <c r="C12" s="28">
        <f t="shared" ref="C12:C14" si="0">C11+5</f>
        <v>42668</v>
      </c>
    </row>
    <row r="13" spans="2:19" ht="27.75" customHeight="1" x14ac:dyDescent="0.45">
      <c r="B13" s="18" t="s">
        <v>70</v>
      </c>
      <c r="C13" s="28">
        <f t="shared" si="0"/>
        <v>42673</v>
      </c>
    </row>
    <row r="14" spans="2:19" ht="27.75" customHeight="1" x14ac:dyDescent="0.45">
      <c r="B14" s="18" t="s">
        <v>71</v>
      </c>
      <c r="C14" s="28">
        <f t="shared" si="0"/>
        <v>42678</v>
      </c>
    </row>
    <row r="15" spans="2:19" ht="65.25" customHeight="1" x14ac:dyDescent="0.45">
      <c r="E15" s="18" t="s">
        <v>22</v>
      </c>
      <c r="F15" s="22" t="s">
        <v>47</v>
      </c>
      <c r="G15" s="22" t="s">
        <v>48</v>
      </c>
      <c r="H15" s="22" t="s">
        <v>9</v>
      </c>
      <c r="J15" s="21" t="s">
        <v>50</v>
      </c>
      <c r="K15" s="22" t="s">
        <v>47</v>
      </c>
      <c r="L15" s="22" t="s">
        <v>48</v>
      </c>
      <c r="M15" s="22" t="s">
        <v>9</v>
      </c>
      <c r="N15" s="33"/>
    </row>
    <row r="16" spans="2:19" ht="27.75" customHeight="1" x14ac:dyDescent="0.45">
      <c r="E16" s="18" t="s">
        <v>88</v>
      </c>
      <c r="F16" s="27">
        <f>VLOOKUP(1,入牧日計算!$AG$3:$AV$260,16,0)</f>
        <v>42668</v>
      </c>
      <c r="G16" s="27">
        <f>VLOOKUP(1,入牧日計算!$AL$3:$AV$260,11,0)</f>
        <v>42672</v>
      </c>
      <c r="H16" s="27">
        <f>VLOOKUP(1,入牧日計算!$AQ$3:$AV$260,6,0)</f>
        <v>42679</v>
      </c>
      <c r="J16" s="18" t="s">
        <v>88</v>
      </c>
      <c r="K16" s="24">
        <f>VLOOKUP($C$10,入牧日計算!$H$3:$L$260,3,0)</f>
        <v>40.11630446821929</v>
      </c>
      <c r="L16" s="24">
        <f>VLOOKUP($C$10,入牧日計算!$H$3:$L$260,4,0)</f>
        <v>75.500821993691133</v>
      </c>
      <c r="M16" s="24">
        <f>VLOOKUP($C$10,入牧日計算!$H$3:$L$260,5,0)</f>
        <v>58.655566868517589</v>
      </c>
      <c r="N16" s="34"/>
      <c r="O16" s="35"/>
      <c r="P16" s="35"/>
      <c r="Q16" s="35"/>
      <c r="R16" s="35"/>
      <c r="S16" s="35"/>
    </row>
    <row r="17" spans="5:19" ht="27.75" customHeight="1" x14ac:dyDescent="0.45">
      <c r="E17" s="18" t="s">
        <v>89</v>
      </c>
      <c r="F17" s="27">
        <f>VLOOKUP(1,入牧日計算!$AH$3:$AV$260,15,0)</f>
        <v>42680</v>
      </c>
      <c r="G17" s="27">
        <f>VLOOKUP(1,入牧日計算!$AM$3:$AV$260,10,0)</f>
        <v>42690</v>
      </c>
      <c r="H17" s="27">
        <f>VLOOKUP(1,入牧日計算!$AR$3:$AV$260,5,0)</f>
        <v>42705</v>
      </c>
      <c r="J17" s="18" t="s">
        <v>89</v>
      </c>
      <c r="K17" s="24">
        <f>VLOOKUP($C$11,入牧日計算!$H$3:$L$260,3,0)</f>
        <v>56.926517663150889</v>
      </c>
      <c r="L17" s="24">
        <f>VLOOKUP($C$11,入牧日計算!$H$3:$L$260,4,0)</f>
        <v>111.35248858546717</v>
      </c>
      <c r="M17" s="24">
        <f>VLOOKUP($C$11,入牧日計算!$H$3:$L$260,5,0)</f>
        <v>82.257816147219813</v>
      </c>
      <c r="N17" s="34"/>
      <c r="O17" s="35"/>
      <c r="P17" s="35"/>
      <c r="Q17" s="35"/>
      <c r="R17" s="35"/>
      <c r="S17" s="35"/>
    </row>
    <row r="18" spans="5:19" ht="27.75" customHeight="1" x14ac:dyDescent="0.45">
      <c r="E18" s="18" t="s">
        <v>90</v>
      </c>
      <c r="F18" s="27">
        <f>VLOOKUP(1,入牧日計算!$AI$3:$AV$260,14,0)</f>
        <v>42697</v>
      </c>
      <c r="G18" s="27">
        <f>VLOOKUP(1,入牧日計算!$AN$3:$AV$260,9,0)</f>
        <v>42712</v>
      </c>
      <c r="H18" s="27">
        <f>VLOOKUP(1,入牧日計算!$AS$3:$AV$260,4,0)</f>
        <v>42735</v>
      </c>
      <c r="J18" s="18" t="s">
        <v>90</v>
      </c>
      <c r="K18" s="24">
        <f>VLOOKUP($C$12,入牧日計算!$H$3:$L$260,3,0)</f>
        <v>77.844739030452629</v>
      </c>
      <c r="L18" s="24">
        <f>VLOOKUP($C$12,入牧日計算!$H$3:$L$260,4,0)</f>
        <v>155.04265540161524</v>
      </c>
      <c r="M18" s="24">
        <f>VLOOKUP($C$12,入牧日計算!$H$3:$L$260,5,0)</f>
        <v>109.98376929998898</v>
      </c>
      <c r="N18" s="34"/>
      <c r="O18" s="35"/>
      <c r="P18" s="35"/>
      <c r="Q18" s="35"/>
      <c r="R18" s="35"/>
      <c r="S18" s="35"/>
    </row>
    <row r="19" spans="5:19" ht="27.75" customHeight="1" x14ac:dyDescent="0.45">
      <c r="E19" s="18" t="s">
        <v>91</v>
      </c>
      <c r="F19" s="27">
        <f>VLOOKUP(1,入牧日計算!$AJ$3:$AV$260,13,0)</f>
        <v>42719</v>
      </c>
      <c r="G19" s="27">
        <f>VLOOKUP(1,入牧日計算!$AO$3:$AV$260,8,0)</f>
        <v>42736</v>
      </c>
      <c r="H19" s="27">
        <f>VLOOKUP(1,入牧日計算!$AT$3:$AV$260,3,0)</f>
        <v>42764</v>
      </c>
      <c r="J19" s="18" t="s">
        <v>91</v>
      </c>
      <c r="K19" s="24">
        <f>VLOOKUP($C$13,入牧日計算!$H$3:$L$260,3,0)</f>
        <v>102.98306917443009</v>
      </c>
      <c r="L19" s="24">
        <f>VLOOKUP($C$13,入牧日計算!$H$3:$L$260,4,0)</f>
        <v>205.54567258949021</v>
      </c>
      <c r="M19" s="24">
        <f>VLOOKUP($C$13,入牧日計算!$H$3:$L$260,5,0)</f>
        <v>141.15156088453287</v>
      </c>
    </row>
    <row r="20" spans="5:19" ht="27.75" customHeight="1" x14ac:dyDescent="0.45">
      <c r="E20" s="18" t="s">
        <v>92</v>
      </c>
      <c r="F20" s="27">
        <f>VLOOKUP(1,入牧日計算!$AK$3:$AV$260,12,0)</f>
        <v>42746</v>
      </c>
      <c r="G20" s="27">
        <f>VLOOKUP(1,入牧日計算!$AP$3:$AV$260,7,0)</f>
        <v>42760</v>
      </c>
      <c r="H20" s="27">
        <f>VLOOKUP(1,入牧日計算!$AU$3:$AV$260,2,0)</f>
        <v>42788</v>
      </c>
      <c r="J20" s="18" t="s">
        <v>92</v>
      </c>
      <c r="K20" s="24">
        <f>VLOOKUP($C$14,入牧日計算!$H$3:$L$260,3,0)</f>
        <v>132.2651206443378</v>
      </c>
      <c r="L20" s="24">
        <f>VLOOKUP($C$14,入牧日計算!$H$3:$L$260,4,0)</f>
        <v>261.35191382148929</v>
      </c>
      <c r="M20" s="24">
        <f>VLOOKUP($C$14,入牧日計算!$H$3:$L$260,5,0)</f>
        <v>174.88735895496268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1"/>
  <sheetViews>
    <sheetView workbookViewId="0">
      <selection activeCell="P37" sqref="P37"/>
    </sheetView>
  </sheetViews>
  <sheetFormatPr defaultRowHeight="18" x14ac:dyDescent="0.45"/>
  <cols>
    <col min="3" max="3" width="4.19921875" customWidth="1"/>
    <col min="5" max="5" width="3.19921875" style="9" customWidth="1"/>
    <col min="7" max="7" width="3.5" style="9" customWidth="1"/>
    <col min="8" max="8" width="2.69921875" style="9" customWidth="1"/>
  </cols>
  <sheetData>
    <row r="2" spans="2:10" ht="28.8" x14ac:dyDescent="0.45">
      <c r="B2" s="11" t="s">
        <v>56</v>
      </c>
      <c r="C2" s="11"/>
    </row>
    <row r="3" spans="2:10" ht="28.8" x14ac:dyDescent="0.45">
      <c r="B3" s="12"/>
      <c r="C3" s="12"/>
    </row>
    <row r="4" spans="2:10" ht="28.8" x14ac:dyDescent="0.45">
      <c r="B4" s="12" t="s">
        <v>57</v>
      </c>
      <c r="C4" s="12"/>
    </row>
    <row r="5" spans="2:10" ht="28.8" x14ac:dyDescent="0.45">
      <c r="B5" s="12" t="s">
        <v>58</v>
      </c>
      <c r="C5" s="12"/>
    </row>
    <row r="6" spans="2:10" ht="28.8" x14ac:dyDescent="0.45">
      <c r="B6" s="13" t="s">
        <v>63</v>
      </c>
      <c r="C6" s="13"/>
    </row>
    <row r="8" spans="2:10" x14ac:dyDescent="0.45">
      <c r="B8" t="s">
        <v>59</v>
      </c>
    </row>
    <row r="9" spans="2:10" x14ac:dyDescent="0.45">
      <c r="B9" s="14" t="s">
        <v>5</v>
      </c>
      <c r="C9" s="9" t="s">
        <v>65</v>
      </c>
      <c r="D9">
        <v>6.57</v>
      </c>
      <c r="E9" s="10" t="s">
        <v>62</v>
      </c>
      <c r="F9">
        <v>2.5000000000000001E-2</v>
      </c>
      <c r="G9" s="9" t="s">
        <v>60</v>
      </c>
    </row>
    <row r="10" spans="2:10" x14ac:dyDescent="0.45">
      <c r="B10" s="14" t="s">
        <v>66</v>
      </c>
      <c r="C10" s="9" t="s">
        <v>65</v>
      </c>
      <c r="D10">
        <v>1.1000000000000001</v>
      </c>
      <c r="E10" s="10" t="s">
        <v>62</v>
      </c>
      <c r="F10">
        <v>5.5E-2</v>
      </c>
      <c r="G10" s="9" t="s">
        <v>60</v>
      </c>
    </row>
    <row r="11" spans="2:10" x14ac:dyDescent="0.45">
      <c r="B11" s="14" t="s">
        <v>7</v>
      </c>
      <c r="C11" s="9" t="s">
        <v>65</v>
      </c>
      <c r="D11">
        <v>-6.08</v>
      </c>
      <c r="E11" s="10" t="s">
        <v>62</v>
      </c>
      <c r="F11">
        <v>0.191</v>
      </c>
      <c r="G11" s="9" t="s">
        <v>60</v>
      </c>
      <c r="H11" s="10" t="s">
        <v>62</v>
      </c>
      <c r="I11">
        <v>-3.3999999999999998E-3</v>
      </c>
      <c r="J11" t="s">
        <v>61</v>
      </c>
    </row>
    <row r="13" spans="2:10" x14ac:dyDescent="0.45">
      <c r="B13" t="s">
        <v>64</v>
      </c>
    </row>
    <row r="14" spans="2:10" x14ac:dyDescent="0.45">
      <c r="B14" s="14" t="s">
        <v>5</v>
      </c>
      <c r="C14" s="9" t="s">
        <v>65</v>
      </c>
      <c r="D14">
        <v>3.53</v>
      </c>
      <c r="E14" s="10" t="s">
        <v>62</v>
      </c>
      <c r="F14">
        <v>0.42399999999999999</v>
      </c>
      <c r="G14" s="9" t="s">
        <v>60</v>
      </c>
      <c r="H14" s="10" t="s">
        <v>62</v>
      </c>
      <c r="I14">
        <v>-1.3100000000000001E-2</v>
      </c>
      <c r="J14" t="s">
        <v>61</v>
      </c>
    </row>
    <row r="15" spans="2:10" x14ac:dyDescent="0.45">
      <c r="B15" s="14" t="s">
        <v>66</v>
      </c>
      <c r="C15" s="9" t="s">
        <v>65</v>
      </c>
      <c r="D15">
        <v>2.2000000000000002</v>
      </c>
      <c r="E15" s="10" t="s">
        <v>62</v>
      </c>
      <c r="F15">
        <v>-1E-3</v>
      </c>
      <c r="G15" s="9" t="s">
        <v>60</v>
      </c>
    </row>
    <row r="16" spans="2:10" x14ac:dyDescent="0.45">
      <c r="B16" s="14" t="s">
        <v>7</v>
      </c>
      <c r="C16" s="9" t="s">
        <v>65</v>
      </c>
      <c r="D16">
        <v>-3.44</v>
      </c>
      <c r="E16" s="10"/>
      <c r="H16" s="10"/>
    </row>
    <row r="18" spans="2:10" x14ac:dyDescent="0.45">
      <c r="B18" t="s">
        <v>9</v>
      </c>
    </row>
    <row r="19" spans="2:10" x14ac:dyDescent="0.45">
      <c r="B19" s="14" t="s">
        <v>5</v>
      </c>
      <c r="C19" s="9" t="s">
        <v>65</v>
      </c>
      <c r="D19">
        <v>6.87</v>
      </c>
      <c r="E19" s="10" t="s">
        <v>62</v>
      </c>
      <c r="F19" s="2">
        <v>-2.3300000000000001E-2</v>
      </c>
      <c r="G19" s="9" t="s">
        <v>60</v>
      </c>
      <c r="H19" s="10" t="s">
        <v>62</v>
      </c>
      <c r="I19">
        <v>0</v>
      </c>
      <c r="J19" t="s">
        <v>61</v>
      </c>
    </row>
    <row r="20" spans="2:10" x14ac:dyDescent="0.45">
      <c r="B20" s="14" t="s">
        <v>66</v>
      </c>
      <c r="C20" s="9" t="s">
        <v>65</v>
      </c>
      <c r="D20">
        <v>2.0299999999999998</v>
      </c>
      <c r="E20" s="10" t="s">
        <v>62</v>
      </c>
      <c r="F20">
        <v>0</v>
      </c>
      <c r="G20" s="9" t="s">
        <v>60</v>
      </c>
      <c r="H20" s="10" t="s">
        <v>62</v>
      </c>
      <c r="I20">
        <v>0</v>
      </c>
      <c r="J20" t="s">
        <v>61</v>
      </c>
    </row>
    <row r="21" spans="2:10" x14ac:dyDescent="0.45">
      <c r="B21" s="14" t="s">
        <v>7</v>
      </c>
      <c r="C21" s="9" t="s">
        <v>65</v>
      </c>
      <c r="D21">
        <v>-6.3250000000000002</v>
      </c>
      <c r="E21" s="10" t="s">
        <v>62</v>
      </c>
      <c r="F21">
        <v>0.27300000000000002</v>
      </c>
      <c r="G21" s="9" t="s">
        <v>60</v>
      </c>
      <c r="H21" s="10" t="s">
        <v>62</v>
      </c>
      <c r="I21">
        <v>-6.3E-3</v>
      </c>
      <c r="J21" t="s">
        <v>61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0"/>
  <sheetViews>
    <sheetView workbookViewId="0">
      <selection activeCell="P37" sqref="P37"/>
    </sheetView>
  </sheetViews>
  <sheetFormatPr defaultRowHeight="18" x14ac:dyDescent="0.45"/>
  <cols>
    <col min="2" max="2" width="9.3984375" bestFit="1" customWidth="1"/>
    <col min="3" max="3" width="10" bestFit="1" customWidth="1"/>
    <col min="4" max="4" width="9.09765625" customWidth="1"/>
    <col min="11" max="11" width="10.59765625" customWidth="1"/>
    <col min="14" max="14" width="9.3984375" bestFit="1" customWidth="1"/>
  </cols>
  <sheetData>
    <row r="1" spans="1:19" ht="38.25" customHeight="1" x14ac:dyDescent="0.45">
      <c r="H1" t="s">
        <v>16</v>
      </c>
      <c r="K1" s="6" t="s">
        <v>18</v>
      </c>
      <c r="L1" s="6" t="s">
        <v>19</v>
      </c>
      <c r="O1" t="s">
        <v>46</v>
      </c>
    </row>
    <row r="2" spans="1:19" x14ac:dyDescent="0.45">
      <c r="F2" t="s">
        <v>1</v>
      </c>
      <c r="H2" t="s">
        <v>96</v>
      </c>
      <c r="I2" t="s">
        <v>97</v>
      </c>
      <c r="J2" t="s">
        <v>115</v>
      </c>
      <c r="K2" t="s">
        <v>17</v>
      </c>
      <c r="L2" t="s">
        <v>4</v>
      </c>
      <c r="M2" t="s">
        <v>8</v>
      </c>
      <c r="N2" t="s">
        <v>9</v>
      </c>
      <c r="O2" t="s">
        <v>4</v>
      </c>
      <c r="P2" t="s">
        <v>8</v>
      </c>
      <c r="Q2" t="s">
        <v>9</v>
      </c>
    </row>
    <row r="3" spans="1:19" x14ac:dyDescent="0.45">
      <c r="F3" s="1">
        <f>SS4PWG!D5</f>
        <v>42618</v>
      </c>
      <c r="G3">
        <v>0</v>
      </c>
      <c r="H3" s="3">
        <f>$B$16*EXP(-$C$16*EXP(-$D$16*G3))</f>
        <v>6.9826950592897702E-2</v>
      </c>
      <c r="I3" s="3">
        <f>$B$17*EXP(-$C$17*EXP(-$D$17*G3))</f>
        <v>0.10705019944444963</v>
      </c>
      <c r="J3" s="3">
        <f>$B$18*EXP(-$C$18*EXP(-$D$18*G3))</f>
        <v>0.28834802773332802</v>
      </c>
      <c r="K3">
        <f>IF(F3&lt;SS4PWG!$D$10,0,SS4PWG!$D$9*0.02*SS4PWG!$D$8)</f>
        <v>0</v>
      </c>
      <c r="L3">
        <f>+K3/0.85*1000/H3/100</f>
        <v>0</v>
      </c>
      <c r="M3">
        <f>+K3/0.85*1000/I3/100</f>
        <v>0</v>
      </c>
      <c r="N3">
        <f>+K3/0.85*1000/J3/100</f>
        <v>0</v>
      </c>
      <c r="O3">
        <f>IF(SS4PWG!$D$7-L3&gt;0,0,O2+1)</f>
        <v>0</v>
      </c>
      <c r="P3">
        <f>IF(SS4PWG!$D$7-M3&gt;0,0,P2+1)</f>
        <v>0</v>
      </c>
      <c r="Q3">
        <f>IF(SS4PWG!$D$7-N3&gt;0,0,Q2+1)</f>
        <v>0</v>
      </c>
      <c r="R3" s="1">
        <f>SS4PWG!D5</f>
        <v>42618</v>
      </c>
      <c r="S3">
        <f>COUNTIF(O3:Q3,0)</f>
        <v>3</v>
      </c>
    </row>
    <row r="4" spans="1:19" x14ac:dyDescent="0.45">
      <c r="A4" t="s">
        <v>2</v>
      </c>
      <c r="C4" t="s">
        <v>93</v>
      </c>
      <c r="D4" t="s">
        <v>94</v>
      </c>
      <c r="F4" s="1">
        <f t="shared" ref="F4:F12" si="0">IF(ISERROR(#REF!=0),F3+1,IF(#REF!=0,"NA",F3+1))</f>
        <v>42619</v>
      </c>
      <c r="G4">
        <v>1</v>
      </c>
      <c r="H4" s="3">
        <f t="shared" ref="H4:H67" si="1">$B$16*EXP(-$C$16*EXP(-$D$16*G4))</f>
        <v>9.2126376547792682E-2</v>
      </c>
      <c r="I4" s="3">
        <f t="shared" ref="I4:I67" si="2">$B$17*EXP(-$C$17*EXP(-$D$17*G4))</f>
        <v>0.14146486820790896</v>
      </c>
      <c r="J4" s="3">
        <f t="shared" ref="J4:J67" si="3">$B$18*EXP(-$C$18*EXP(-$D$18*G4))</f>
        <v>0.37319915516385394</v>
      </c>
      <c r="K4">
        <f>IF(F4&lt;SS4PWG!$D$10,0,SS4PWG!$D$9*0.02*SS4PWG!$D$8)</f>
        <v>0</v>
      </c>
      <c r="L4" s="3">
        <f>L3+K4/0.85*1000/H4/100</f>
        <v>0</v>
      </c>
      <c r="M4" s="3">
        <f>M3+K4/0.85*1000/I4/100</f>
        <v>0</v>
      </c>
      <c r="N4" s="3">
        <f>N3+K4/0.85*1000/J4/100</f>
        <v>0</v>
      </c>
      <c r="O4">
        <f>IF(SS4PWG!$D$7-L4&gt;0,0,O3+1)</f>
        <v>0</v>
      </c>
      <c r="P4">
        <f>IF(SS4PWG!$D$7-M4&gt;0,0,P3+1)</f>
        <v>0</v>
      </c>
      <c r="Q4">
        <f>IF(SS4PWG!$D$7-N4&gt;0,0,Q3+1)</f>
        <v>0</v>
      </c>
      <c r="R4" s="1">
        <f>R3+1</f>
        <v>42619</v>
      </c>
      <c r="S4">
        <f t="shared" ref="S4:S67" si="4">COUNTIF(O4:Q4,0)</f>
        <v>3</v>
      </c>
    </row>
    <row r="5" spans="1:19" x14ac:dyDescent="0.45">
      <c r="A5" s="15">
        <f>71.5-0.192*SS4PWG!D3-0.247*草種計算用!A9+0.0046*SS4PWG!D3*草種計算用!A9</f>
        <v>21.437799999999996</v>
      </c>
      <c r="B5" t="s">
        <v>4</v>
      </c>
      <c r="C5">
        <v>16.2</v>
      </c>
      <c r="D5">
        <v>26.5</v>
      </c>
      <c r="F5" s="1">
        <f t="shared" si="0"/>
        <v>42620</v>
      </c>
      <c r="G5">
        <v>2</v>
      </c>
      <c r="H5" s="3">
        <f t="shared" si="1"/>
        <v>0.1205951573324123</v>
      </c>
      <c r="I5" s="3">
        <f t="shared" si="2"/>
        <v>0.18530601021156137</v>
      </c>
      <c r="J5" s="3">
        <f t="shared" si="3"/>
        <v>0.47881667778776793</v>
      </c>
      <c r="K5">
        <f>IF(F5&lt;SS4PWG!$D$10,0,SS4PWG!$D$9*0.02*SS4PWG!$D$8)</f>
        <v>0</v>
      </c>
      <c r="L5" s="3">
        <f t="shared" ref="L5:L68" si="5">L4+K5/0.85*1000/H5/100</f>
        <v>0</v>
      </c>
      <c r="M5" s="3">
        <f t="shared" ref="M5:M68" si="6">M4+K5/0.85*1000/I5/100</f>
        <v>0</v>
      </c>
      <c r="N5" s="3">
        <f t="shared" ref="N5:N68" si="7">N4+K5/0.85*1000/J5/100</f>
        <v>0</v>
      </c>
      <c r="O5">
        <f>IF(SS4PWG!$D$7-L5&gt;0,0,O4+1)</f>
        <v>0</v>
      </c>
      <c r="P5">
        <f>IF(SS4PWG!$D$7-M5&gt;0,0,P4+1)</f>
        <v>0</v>
      </c>
      <c r="Q5">
        <f>IF(SS4PWG!$D$7-N5&gt;0,0,Q4+1)</f>
        <v>0</v>
      </c>
      <c r="R5" s="1">
        <f t="shared" ref="R5:R68" si="8">R4+1</f>
        <v>42620</v>
      </c>
      <c r="S5">
        <f t="shared" si="4"/>
        <v>3</v>
      </c>
    </row>
    <row r="6" spans="1:19" x14ac:dyDescent="0.45">
      <c r="B6" t="s">
        <v>8</v>
      </c>
      <c r="C6">
        <v>12.3</v>
      </c>
      <c r="D6">
        <v>22</v>
      </c>
      <c r="F6" s="1">
        <f t="shared" si="0"/>
        <v>42621</v>
      </c>
      <c r="G6">
        <v>3</v>
      </c>
      <c r="H6" s="3">
        <f t="shared" si="1"/>
        <v>0.15665981422443415</v>
      </c>
      <c r="I6" s="3">
        <f t="shared" si="2"/>
        <v>0.24067487229071513</v>
      </c>
      <c r="J6" s="3">
        <f t="shared" si="3"/>
        <v>0.60916003393996077</v>
      </c>
      <c r="K6">
        <f>IF(F6&lt;SS4PWG!$D$10,0,SS4PWG!$D$9*0.02*SS4PWG!$D$8)</f>
        <v>0</v>
      </c>
      <c r="L6" s="3">
        <f t="shared" si="5"/>
        <v>0</v>
      </c>
      <c r="M6" s="3">
        <f t="shared" si="6"/>
        <v>0</v>
      </c>
      <c r="N6" s="3">
        <f t="shared" si="7"/>
        <v>0</v>
      </c>
      <c r="O6">
        <f>IF(SS4PWG!$D$7-L6&gt;0,0,O5+1)</f>
        <v>0</v>
      </c>
      <c r="P6">
        <f>IF(SS4PWG!$D$7-M6&gt;0,0,P5+1)</f>
        <v>0</v>
      </c>
      <c r="Q6">
        <f>IF(SS4PWG!$D$7-N6&gt;0,0,Q5+1)</f>
        <v>0</v>
      </c>
      <c r="R6" s="1">
        <f t="shared" si="8"/>
        <v>42621</v>
      </c>
      <c r="S6">
        <f t="shared" si="4"/>
        <v>3</v>
      </c>
    </row>
    <row r="7" spans="1:19" x14ac:dyDescent="0.45">
      <c r="B7" t="s">
        <v>9</v>
      </c>
      <c r="C7">
        <v>14</v>
      </c>
      <c r="D7">
        <v>26</v>
      </c>
      <c r="F7" s="1">
        <f t="shared" si="0"/>
        <v>42622</v>
      </c>
      <c r="G7">
        <v>4</v>
      </c>
      <c r="H7" s="3">
        <f t="shared" si="1"/>
        <v>0.20200464358214976</v>
      </c>
      <c r="I7" s="3">
        <f t="shared" si="2"/>
        <v>0.31001954878588511</v>
      </c>
      <c r="J7" s="3">
        <f t="shared" si="3"/>
        <v>0.76869005384516131</v>
      </c>
      <c r="K7">
        <f>IF(F7&lt;SS4PWG!$D$10,0,SS4PWG!$D$9*0.02*SS4PWG!$D$8)</f>
        <v>0</v>
      </c>
      <c r="L7" s="3">
        <f t="shared" si="5"/>
        <v>0</v>
      </c>
      <c r="M7" s="3">
        <f t="shared" si="6"/>
        <v>0</v>
      </c>
      <c r="N7" s="3">
        <f t="shared" si="7"/>
        <v>0</v>
      </c>
      <c r="O7">
        <f>IF(SS4PWG!$D$7-L7&gt;0,0,O6+1)</f>
        <v>0</v>
      </c>
      <c r="P7">
        <f>IF(SS4PWG!$D$7-M7&gt;0,0,P6+1)</f>
        <v>0</v>
      </c>
      <c r="Q7">
        <f>IF(SS4PWG!$D$7-N7&gt;0,0,Q6+1)</f>
        <v>0</v>
      </c>
      <c r="R7" s="1">
        <f t="shared" si="8"/>
        <v>42622</v>
      </c>
      <c r="S7">
        <f t="shared" si="4"/>
        <v>3</v>
      </c>
    </row>
    <row r="8" spans="1:19" x14ac:dyDescent="0.45">
      <c r="A8" t="s">
        <v>3</v>
      </c>
      <c r="F8" s="1">
        <f t="shared" si="0"/>
        <v>42623</v>
      </c>
      <c r="G8">
        <v>5</v>
      </c>
      <c r="H8" s="3">
        <f t="shared" si="1"/>
        <v>0.25860241772919612</v>
      </c>
      <c r="I8" s="3">
        <f t="shared" si="2"/>
        <v>0.39616632568462429</v>
      </c>
      <c r="J8" s="3">
        <f t="shared" si="3"/>
        <v>0.96238501021694201</v>
      </c>
      <c r="K8">
        <f>IF(F8&lt;SS4PWG!$D$10,0,SS4PWG!$D$9*0.02*SS4PWG!$D$8)</f>
        <v>0</v>
      </c>
      <c r="L8" s="3">
        <f t="shared" si="5"/>
        <v>0</v>
      </c>
      <c r="M8" s="3">
        <f t="shared" si="6"/>
        <v>0</v>
      </c>
      <c r="N8" s="3">
        <f t="shared" si="7"/>
        <v>0</v>
      </c>
      <c r="O8">
        <f>IF(SS4PWG!$D$7-L8&gt;0,0,O7+1)</f>
        <v>0</v>
      </c>
      <c r="P8">
        <f>IF(SS4PWG!$D$7-M8&gt;0,0,P7+1)</f>
        <v>0</v>
      </c>
      <c r="Q8">
        <f>IF(SS4PWG!$D$7-N8&gt;0,0,Q7+1)</f>
        <v>0</v>
      </c>
      <c r="R8" s="1">
        <f t="shared" si="8"/>
        <v>42623</v>
      </c>
      <c r="S8">
        <f t="shared" si="4"/>
        <v>3</v>
      </c>
    </row>
    <row r="9" spans="1:19" x14ac:dyDescent="0.45">
      <c r="A9" s="16">
        <f>SS4PWG!D5-DATE(YEAR(SS4PWG!D5),1,1)+1</f>
        <v>249</v>
      </c>
      <c r="F9" s="1">
        <f t="shared" si="0"/>
        <v>42624</v>
      </c>
      <c r="G9">
        <v>6</v>
      </c>
      <c r="H9" s="3">
        <f t="shared" si="1"/>
        <v>0.32874576811872042</v>
      </c>
      <c r="I9" s="3">
        <f t="shared" si="2"/>
        <v>0.50234915726144513</v>
      </c>
      <c r="J9" s="3">
        <f t="shared" si="3"/>
        <v>1.1957492135701391</v>
      </c>
      <c r="K9">
        <f>IF(F9&lt;SS4PWG!$D$10,0,SS4PWG!$D$9*0.02*SS4PWG!$D$8)</f>
        <v>0</v>
      </c>
      <c r="L9" s="3">
        <f t="shared" si="5"/>
        <v>0</v>
      </c>
      <c r="M9" s="3">
        <f t="shared" si="6"/>
        <v>0</v>
      </c>
      <c r="N9" s="3">
        <f t="shared" si="7"/>
        <v>0</v>
      </c>
      <c r="O9">
        <f>IF(SS4PWG!$D$7-L9&gt;0,0,O8+1)</f>
        <v>0</v>
      </c>
      <c r="P9">
        <f>IF(SS4PWG!$D$7-M9&gt;0,0,P8+1)</f>
        <v>0</v>
      </c>
      <c r="Q9">
        <f>IF(SS4PWG!$D$7-N9&gt;0,0,Q8+1)</f>
        <v>0</v>
      </c>
      <c r="R9" s="1">
        <f t="shared" si="8"/>
        <v>42624</v>
      </c>
      <c r="S9">
        <f t="shared" si="4"/>
        <v>3</v>
      </c>
    </row>
    <row r="10" spans="1:19" x14ac:dyDescent="0.45">
      <c r="B10" t="s">
        <v>5</v>
      </c>
      <c r="C10" t="s">
        <v>6</v>
      </c>
      <c r="D10" t="s">
        <v>7</v>
      </c>
      <c r="F10" s="1">
        <f t="shared" si="0"/>
        <v>42625</v>
      </c>
      <c r="G10">
        <v>7</v>
      </c>
      <c r="H10" s="3">
        <f t="shared" si="1"/>
        <v>0.41507873178808524</v>
      </c>
      <c r="I10" s="3">
        <f t="shared" si="2"/>
        <v>0.63223637801169441</v>
      </c>
      <c r="J10" s="3">
        <f t="shared" si="3"/>
        <v>1.4748132576148472</v>
      </c>
      <c r="K10">
        <f>IF(F10&lt;SS4PWG!$D$10,0,SS4PWG!$D$9*0.02*SS4PWG!$D$8)</f>
        <v>0</v>
      </c>
      <c r="L10" s="3">
        <f t="shared" si="5"/>
        <v>0</v>
      </c>
      <c r="M10" s="3">
        <f t="shared" si="6"/>
        <v>0</v>
      </c>
      <c r="N10" s="3">
        <f t="shared" si="7"/>
        <v>0</v>
      </c>
      <c r="O10">
        <f>IF(SS4PWG!$D$7-L10&gt;0,0,O9+1)</f>
        <v>0</v>
      </c>
      <c r="P10">
        <f>IF(SS4PWG!$D$7-M10&gt;0,0,P9+1)</f>
        <v>0</v>
      </c>
      <c r="Q10">
        <f>IF(SS4PWG!$D$7-N10&gt;0,0,Q9+1)</f>
        <v>0</v>
      </c>
      <c r="R10" s="1">
        <f t="shared" si="8"/>
        <v>42625</v>
      </c>
      <c r="S10">
        <f t="shared" si="4"/>
        <v>3</v>
      </c>
    </row>
    <row r="11" spans="1:19" x14ac:dyDescent="0.45">
      <c r="A11" t="s">
        <v>4</v>
      </c>
      <c r="B11" s="3">
        <f>VLOOKUP(B$10,モデル!$B$9:$J$11,3,0)+VLOOKUP(B$10,モデル!$B$9:$J$11,5,0)*$A$5+VLOOKUP(B$10,モデル!$B$9:$J$11,8,0)*$A$5^2</f>
        <v>7.1059450000000002</v>
      </c>
      <c r="C11" s="3">
        <f>VLOOKUP(C$10,モデル!$B$9:$J$11,3,0)+VLOOKUP(C$10,モデル!$B$9:$J$11,5,0)*$A$5+VLOOKUP(C$10,モデル!$B$9:$J$11,8,0)*$A$5^2</f>
        <v>2.2790789999999999</v>
      </c>
      <c r="D11" s="3">
        <f>VLOOKUP(D$10,モデル!$B$9:$J$11,3,0)+VLOOKUP(D$10,モデル!$B$9:$J$11,5,0)*$A$5+VLOOKUP(D$10,モデル!$B$9:$J$11,8,0)*$A$5^2</f>
        <v>-3.5479497140560001</v>
      </c>
      <c r="F11" s="1">
        <f t="shared" si="0"/>
        <v>42626</v>
      </c>
      <c r="G11">
        <v>8</v>
      </c>
      <c r="H11" s="3">
        <f t="shared" si="1"/>
        <v>0.52062787766522145</v>
      </c>
      <c r="I11" s="3">
        <f t="shared" si="2"/>
        <v>0.78995374023805986</v>
      </c>
      <c r="J11" s="3">
        <f t="shared" si="3"/>
        <v>1.8061251991907208</v>
      </c>
      <c r="K11">
        <f>IF(F11&lt;SS4PWG!$D$10,0,SS4PWG!$D$9*0.02*SS4PWG!$D$8)</f>
        <v>0</v>
      </c>
      <c r="L11" s="3">
        <f t="shared" si="5"/>
        <v>0</v>
      </c>
      <c r="M11" s="3">
        <f t="shared" si="6"/>
        <v>0</v>
      </c>
      <c r="N11" s="3">
        <f t="shared" si="7"/>
        <v>0</v>
      </c>
      <c r="O11">
        <f>IF(SS4PWG!$D$7-L11&gt;0,0,O10+1)</f>
        <v>0</v>
      </c>
      <c r="P11">
        <f>IF(SS4PWG!$D$7-M11&gt;0,0,P10+1)</f>
        <v>0</v>
      </c>
      <c r="Q11">
        <f>IF(SS4PWG!$D$7-N11&gt;0,0,Q10+1)</f>
        <v>0</v>
      </c>
      <c r="R11" s="1">
        <f t="shared" si="8"/>
        <v>42626</v>
      </c>
      <c r="S11">
        <f t="shared" si="4"/>
        <v>3</v>
      </c>
    </row>
    <row r="12" spans="1:19" x14ac:dyDescent="0.45">
      <c r="A12" t="s">
        <v>8</v>
      </c>
      <c r="B12" s="3">
        <f>VLOOKUP(B$10,モデル!$B$14:$J$16,3,0)+VLOOKUP(B$10,モデル!$B$14:$J$16,5,0)*$A$5+VLOOKUP(B$10,モデル!$B$14:$J$16,8,0)*$A$5^2</f>
        <v>6.5991387781959983</v>
      </c>
      <c r="C12" s="3">
        <f>VLOOKUP(C$10,モデル!$B$14:$J$16,3,0)+VLOOKUP(C$10,モデル!$B$14:$J$16,5,0)*$A$5+VLOOKUP(C$10,モデル!$B$14:$J$16,8,0)*$A$5^2</f>
        <v>2.1785622</v>
      </c>
      <c r="D12" s="3">
        <f>VLOOKUP(D$10,モデル!$B$14:$J$16,3,0)+VLOOKUP(D$10,モデル!$B$14:$J$16,5,0)*$A$5+VLOOKUP(D$10,モデル!$B$14:$J$16,8,0)*$A$5^2</f>
        <v>-3.44</v>
      </c>
      <c r="F12" s="1">
        <f t="shared" si="0"/>
        <v>42627</v>
      </c>
      <c r="G12">
        <v>9</v>
      </c>
      <c r="H12" s="3">
        <f t="shared" si="1"/>
        <v>0.64883237554872997</v>
      </c>
      <c r="I12" s="3">
        <f t="shared" si="2"/>
        <v>0.98010288421125691</v>
      </c>
      <c r="J12" s="3">
        <f t="shared" si="3"/>
        <v>2.1967321681022201</v>
      </c>
      <c r="K12">
        <f>IF(F12&lt;SS4PWG!$D$10,0,SS4PWG!$D$9*0.02*SS4PWG!$D$8)</f>
        <v>0</v>
      </c>
      <c r="L12" s="3">
        <f t="shared" si="5"/>
        <v>0</v>
      </c>
      <c r="M12" s="3">
        <f t="shared" si="6"/>
        <v>0</v>
      </c>
      <c r="N12" s="3">
        <f t="shared" si="7"/>
        <v>0</v>
      </c>
      <c r="O12">
        <f>IF(SS4PWG!$D$7-L12&gt;0,0,O11+1)</f>
        <v>0</v>
      </c>
      <c r="P12">
        <f>IF(SS4PWG!$D$7-M12&gt;0,0,P11+1)</f>
        <v>0</v>
      </c>
      <c r="Q12">
        <f>IF(SS4PWG!$D$7-N12&gt;0,0,Q11+1)</f>
        <v>0</v>
      </c>
      <c r="R12" s="1">
        <f t="shared" si="8"/>
        <v>42627</v>
      </c>
      <c r="S12">
        <f t="shared" si="4"/>
        <v>3</v>
      </c>
    </row>
    <row r="13" spans="1:19" x14ac:dyDescent="0.45">
      <c r="A13" t="s">
        <v>9</v>
      </c>
      <c r="B13" s="3">
        <f>VLOOKUP(B$10,モデル!$B$19:$J$21,3,0)+VLOOKUP(B$10,モデル!$B$19:$J$21,5,0)*$A$5+VLOOKUP(B$10,モデル!$B$19:$J$21,8,0)*$A$5^2</f>
        <v>6.3704992599999999</v>
      </c>
      <c r="C13" s="3">
        <f>VLOOKUP(C$10,モデル!$B$19:$J$21,3,0)+VLOOKUP(C$10,モデル!$B$19:$J$21,5,0)*$A$5+VLOOKUP(C$10,モデル!$B$19:$J$21,8,0)*$A$5^2</f>
        <v>2.0299999999999998</v>
      </c>
      <c r="D13" s="3">
        <f>VLOOKUP(D$10,モデル!$B$19:$J$21,3,0)+VLOOKUP(D$10,モデル!$B$19:$J$21,5,0)*$A$5+VLOOKUP(D$10,モデル!$B$19:$J$21,8,0)*$A$5^2</f>
        <v>-3.3678299936919998</v>
      </c>
      <c r="F13" s="1">
        <f>IF(ISERROR(S3=0),F12+1,IF(S3=0,NA(),F12+1))</f>
        <v>42628</v>
      </c>
      <c r="G13">
        <v>10</v>
      </c>
      <c r="H13" s="3">
        <f t="shared" si="1"/>
        <v>0.80357233011437745</v>
      </c>
      <c r="I13" s="3">
        <f t="shared" si="2"/>
        <v>1.2077743942106012</v>
      </c>
      <c r="J13" s="3">
        <f t="shared" si="3"/>
        <v>2.6541521371318688</v>
      </c>
      <c r="K13">
        <f>IF(F13&lt;SS4PWG!$D$10,0,SS4PWG!$D$9*0.02*SS4PWG!$D$8)</f>
        <v>0</v>
      </c>
      <c r="L13" s="3">
        <f t="shared" si="5"/>
        <v>0</v>
      </c>
      <c r="M13" s="3">
        <f t="shared" si="6"/>
        <v>0</v>
      </c>
      <c r="N13" s="3">
        <f t="shared" si="7"/>
        <v>0</v>
      </c>
      <c r="O13">
        <f>IF(SS4PWG!$D$7-L13&gt;0,0,O12+1)</f>
        <v>0</v>
      </c>
      <c r="P13">
        <f>IF(SS4PWG!$D$7-M13&gt;0,0,P12+1)</f>
        <v>0</v>
      </c>
      <c r="Q13">
        <f>IF(SS4PWG!$D$7-N13&gt;0,0,Q12+1)</f>
        <v>0</v>
      </c>
      <c r="R13" s="1">
        <f t="shared" si="8"/>
        <v>42628</v>
      </c>
      <c r="S13">
        <f t="shared" si="4"/>
        <v>3</v>
      </c>
    </row>
    <row r="14" spans="1:19" x14ac:dyDescent="0.45">
      <c r="F14" s="1">
        <f t="shared" ref="F14:F77" si="9">IF(ISERROR(S4=0),F13+1,IF(S4=0,NA(),F13+1))</f>
        <v>42629</v>
      </c>
      <c r="G14">
        <v>11</v>
      </c>
      <c r="H14" s="3">
        <f t="shared" si="1"/>
        <v>0.98919467728019639</v>
      </c>
      <c r="I14" s="3">
        <f t="shared" si="2"/>
        <v>1.4785546694964089</v>
      </c>
      <c r="J14" s="3">
        <f t="shared" si="3"/>
        <v>3.1863358326020434</v>
      </c>
      <c r="K14">
        <f>IF(F14&lt;SS4PWG!$D$10,0,SS4PWG!$D$9*0.02*SS4PWG!$D$8)</f>
        <v>0</v>
      </c>
      <c r="L14" s="3">
        <f t="shared" si="5"/>
        <v>0</v>
      </c>
      <c r="M14" s="3">
        <f t="shared" si="6"/>
        <v>0</v>
      </c>
      <c r="N14" s="3">
        <f t="shared" si="7"/>
        <v>0</v>
      </c>
      <c r="O14">
        <f>IF(SS4PWG!$D$7-L14&gt;0,0,O13+1)</f>
        <v>0</v>
      </c>
      <c r="P14">
        <f>IF(SS4PWG!$D$7-M14&gt;0,0,P13+1)</f>
        <v>0</v>
      </c>
      <c r="Q14">
        <f>IF(SS4PWG!$D$7-N14&gt;0,0,Q13+1)</f>
        <v>0</v>
      </c>
      <c r="R14" s="1">
        <f t="shared" si="8"/>
        <v>42629</v>
      </c>
      <c r="S14">
        <f t="shared" si="4"/>
        <v>3</v>
      </c>
    </row>
    <row r="15" spans="1:19" x14ac:dyDescent="0.45">
      <c r="B15" t="s">
        <v>10</v>
      </c>
      <c r="C15" t="s">
        <v>11</v>
      </c>
      <c r="D15" s="5" t="s">
        <v>12</v>
      </c>
      <c r="F15" s="1">
        <f t="shared" si="9"/>
        <v>42630</v>
      </c>
      <c r="G15">
        <v>12</v>
      </c>
      <c r="H15" s="3">
        <f t="shared" si="1"/>
        <v>1.2105359323862945</v>
      </c>
      <c r="I15" s="3">
        <f t="shared" si="2"/>
        <v>1.798525942650963</v>
      </c>
      <c r="J15" s="3">
        <f t="shared" si="3"/>
        <v>3.8016190217270176</v>
      </c>
      <c r="K15">
        <f>IF(F15&lt;SS4PWG!$D$10,0,SS4PWG!$D$9*0.02*SS4PWG!$D$8)</f>
        <v>0</v>
      </c>
      <c r="L15" s="3">
        <f t="shared" si="5"/>
        <v>0</v>
      </c>
      <c r="M15" s="3">
        <f t="shared" si="6"/>
        <v>0</v>
      </c>
      <c r="N15" s="3">
        <f t="shared" si="7"/>
        <v>0</v>
      </c>
      <c r="O15">
        <f>IF(SS4PWG!$D$7-L15&gt;0,0,O14+1)</f>
        <v>0</v>
      </c>
      <c r="P15">
        <f>IF(SS4PWG!$D$7-M15&gt;0,0,P14+1)</f>
        <v>0</v>
      </c>
      <c r="Q15">
        <f>IF(SS4PWG!$D$7-N15&gt;0,0,Q14+1)</f>
        <v>0</v>
      </c>
      <c r="R15" s="1">
        <f t="shared" si="8"/>
        <v>42630</v>
      </c>
      <c r="S15">
        <f t="shared" si="4"/>
        <v>3</v>
      </c>
    </row>
    <row r="16" spans="1:19" x14ac:dyDescent="0.45">
      <c r="A16" t="s">
        <v>4</v>
      </c>
      <c r="B16" s="4">
        <f>EXP(B11)</f>
        <v>1219.1936785468286</v>
      </c>
      <c r="C16" s="3">
        <f t="shared" ref="C16:D18" si="10">EXP(C11)</f>
        <v>9.7676802320896314</v>
      </c>
      <c r="D16" s="2">
        <f t="shared" si="10"/>
        <v>2.8783593794939995E-2</v>
      </c>
      <c r="F16" s="1">
        <f t="shared" si="9"/>
        <v>42631</v>
      </c>
      <c r="G16">
        <v>13</v>
      </c>
      <c r="H16" s="3">
        <f t="shared" si="1"/>
        <v>1.4729410900422328</v>
      </c>
      <c r="I16" s="3">
        <f t="shared" si="2"/>
        <v>2.1742589058456585</v>
      </c>
      <c r="J16" s="3">
        <f t="shared" si="3"/>
        <v>4.5086656651727131</v>
      </c>
      <c r="K16">
        <f>IF(F16&lt;SS4PWG!$D$10,0,SS4PWG!$D$9*0.02*SS4PWG!$D$8)</f>
        <v>0</v>
      </c>
      <c r="L16" s="3">
        <f t="shared" si="5"/>
        <v>0</v>
      </c>
      <c r="M16" s="3">
        <f t="shared" si="6"/>
        <v>0</v>
      </c>
      <c r="N16" s="3">
        <f t="shared" si="7"/>
        <v>0</v>
      </c>
      <c r="O16">
        <f>IF(SS4PWG!$D$7-L16&gt;0,0,O15+1)</f>
        <v>0</v>
      </c>
      <c r="P16">
        <f>IF(SS4PWG!$D$7-M16&gt;0,0,P15+1)</f>
        <v>0</v>
      </c>
      <c r="Q16">
        <f>IF(SS4PWG!$D$7-N16&gt;0,0,Q15+1)</f>
        <v>0</v>
      </c>
      <c r="R16" s="1">
        <f t="shared" si="8"/>
        <v>42631</v>
      </c>
      <c r="S16">
        <f t="shared" si="4"/>
        <v>3</v>
      </c>
    </row>
    <row r="17" spans="1:19" x14ac:dyDescent="0.45">
      <c r="A17" t="s">
        <v>8</v>
      </c>
      <c r="B17" s="4">
        <f t="shared" ref="B17:B18" si="11">EXP(B12)</f>
        <v>734.46238176989016</v>
      </c>
      <c r="C17" s="3">
        <f t="shared" si="10"/>
        <v>8.8335961790479658</v>
      </c>
      <c r="D17" s="2">
        <f t="shared" si="10"/>
        <v>3.2064685327860769E-2</v>
      </c>
      <c r="F17" s="1">
        <f t="shared" si="9"/>
        <v>42632</v>
      </c>
      <c r="G17">
        <v>14</v>
      </c>
      <c r="H17" s="3">
        <f t="shared" si="1"/>
        <v>1.7822780046702451</v>
      </c>
      <c r="I17" s="3">
        <f t="shared" si="2"/>
        <v>2.612797554513532</v>
      </c>
      <c r="J17" s="3">
        <f t="shared" si="3"/>
        <v>5.3164026626385237</v>
      </c>
      <c r="K17">
        <f>IF(F17&lt;SS4PWG!$D$10,0,SS4PWG!$D$9*0.02*SS4PWG!$D$8)</f>
        <v>0</v>
      </c>
      <c r="L17" s="3">
        <f t="shared" si="5"/>
        <v>0</v>
      </c>
      <c r="M17" s="3">
        <f t="shared" si="6"/>
        <v>0</v>
      </c>
      <c r="N17" s="3">
        <f t="shared" si="7"/>
        <v>0</v>
      </c>
      <c r="O17">
        <f>IF(SS4PWG!$D$7-L17&gt;0,0,O16+1)</f>
        <v>0</v>
      </c>
      <c r="P17">
        <f>IF(SS4PWG!$D$7-M17&gt;0,0,P16+1)</f>
        <v>0</v>
      </c>
      <c r="Q17">
        <f>IF(SS4PWG!$D$7-N17&gt;0,0,Q16+1)</f>
        <v>0</v>
      </c>
      <c r="R17" s="1">
        <f t="shared" si="8"/>
        <v>42632</v>
      </c>
      <c r="S17">
        <f t="shared" si="4"/>
        <v>3</v>
      </c>
    </row>
    <row r="18" spans="1:19" x14ac:dyDescent="0.45">
      <c r="A18" t="s">
        <v>9</v>
      </c>
      <c r="B18" s="4">
        <f t="shared" si="11"/>
        <v>584.34949840634954</v>
      </c>
      <c r="C18" s="3">
        <f t="shared" si="10"/>
        <v>7.6140863587799732</v>
      </c>
      <c r="D18" s="2">
        <f t="shared" si="10"/>
        <v>3.4464344101189918E-2</v>
      </c>
      <c r="F18" s="1">
        <f t="shared" si="9"/>
        <v>42633</v>
      </c>
      <c r="G18">
        <v>15</v>
      </c>
      <c r="H18" s="3">
        <f t="shared" si="1"/>
        <v>2.1449466285817786</v>
      </c>
      <c r="I18" s="3">
        <f t="shared" si="2"/>
        <v>3.1216360228570434</v>
      </c>
      <c r="J18" s="3">
        <f t="shared" si="3"/>
        <v>6.2339471376152522</v>
      </c>
      <c r="K18">
        <f>IF(F18&lt;SS4PWG!$D$10,0,SS4PWG!$D$9*0.02*SS4PWG!$D$8)</f>
        <v>0</v>
      </c>
      <c r="L18" s="3">
        <f t="shared" si="5"/>
        <v>0</v>
      </c>
      <c r="M18" s="3">
        <f t="shared" si="6"/>
        <v>0</v>
      </c>
      <c r="N18" s="3">
        <f t="shared" si="7"/>
        <v>0</v>
      </c>
      <c r="O18">
        <f>IF(SS4PWG!$D$7-L18&gt;0,0,O17+1)</f>
        <v>0</v>
      </c>
      <c r="P18">
        <f>IF(SS4PWG!$D$7-M18&gt;0,0,P17+1)</f>
        <v>0</v>
      </c>
      <c r="Q18">
        <f>IF(SS4PWG!$D$7-N18&gt;0,0,Q17+1)</f>
        <v>0</v>
      </c>
      <c r="R18" s="1">
        <f t="shared" si="8"/>
        <v>42633</v>
      </c>
      <c r="S18">
        <f t="shared" si="4"/>
        <v>3</v>
      </c>
    </row>
    <row r="19" spans="1:19" x14ac:dyDescent="0.45">
      <c r="F19" s="1">
        <f t="shared" si="9"/>
        <v>42634</v>
      </c>
      <c r="G19">
        <v>16</v>
      </c>
      <c r="H19" s="3">
        <f t="shared" si="1"/>
        <v>2.5678825500755256</v>
      </c>
      <c r="I19" s="3">
        <f t="shared" si="2"/>
        <v>3.7086873612250111</v>
      </c>
      <c r="J19" s="3">
        <f t="shared" si="3"/>
        <v>7.2705273976269247</v>
      </c>
      <c r="K19">
        <f>IF(F19&lt;SS4PWG!$D$10,0,SS4PWG!$D$9*0.02*SS4PWG!$D$8)</f>
        <v>0</v>
      </c>
      <c r="L19" s="3">
        <f t="shared" si="5"/>
        <v>0</v>
      </c>
      <c r="M19" s="3">
        <f t="shared" si="6"/>
        <v>0</v>
      </c>
      <c r="N19" s="3">
        <f t="shared" si="7"/>
        <v>0</v>
      </c>
      <c r="O19">
        <f>IF(SS4PWG!$D$7-L19&gt;0,0,O18+1)</f>
        <v>0</v>
      </c>
      <c r="P19">
        <f>IF(SS4PWG!$D$7-M19&gt;0,0,P18+1)</f>
        <v>0</v>
      </c>
      <c r="Q19">
        <f>IF(SS4PWG!$D$7-N19&gt;0,0,Q18+1)</f>
        <v>0</v>
      </c>
      <c r="R19" s="1">
        <f t="shared" si="8"/>
        <v>42634</v>
      </c>
      <c r="S19">
        <f t="shared" si="4"/>
        <v>3</v>
      </c>
    </row>
    <row r="20" spans="1:19" x14ac:dyDescent="0.45">
      <c r="F20" s="1">
        <f t="shared" si="9"/>
        <v>42635</v>
      </c>
      <c r="G20">
        <v>17</v>
      </c>
      <c r="H20" s="3">
        <f t="shared" si="1"/>
        <v>3.0585543561274386</v>
      </c>
      <c r="I20" s="3">
        <f t="shared" si="2"/>
        <v>4.3822443859243458</v>
      </c>
      <c r="J20" s="3">
        <f t="shared" si="3"/>
        <v>8.4353988625121286</v>
      </c>
      <c r="K20">
        <f>IF(F20&lt;SS4PWG!$D$10,0,SS4PWG!$D$9*0.02*SS4PWG!$D$8)</f>
        <v>0</v>
      </c>
      <c r="L20" s="3">
        <f t="shared" si="5"/>
        <v>0</v>
      </c>
      <c r="M20" s="3">
        <f t="shared" si="6"/>
        <v>0</v>
      </c>
      <c r="N20" s="3">
        <f t="shared" si="7"/>
        <v>0</v>
      </c>
      <c r="O20">
        <f>IF(SS4PWG!$D$7-L20&gt;0,0,O19+1)</f>
        <v>0</v>
      </c>
      <c r="P20">
        <f>IF(SS4PWG!$D$7-M20&gt;0,0,P19+1)</f>
        <v>0</v>
      </c>
      <c r="Q20">
        <f>IF(SS4PWG!$D$7-N20&gt;0,0,Q19+1)</f>
        <v>0</v>
      </c>
      <c r="R20" s="1">
        <f t="shared" si="8"/>
        <v>42635</v>
      </c>
      <c r="S20">
        <f t="shared" si="4"/>
        <v>3</v>
      </c>
    </row>
    <row r="21" spans="1:19" x14ac:dyDescent="0.45">
      <c r="F21" s="1">
        <f t="shared" si="9"/>
        <v>42636</v>
      </c>
      <c r="G21">
        <v>18</v>
      </c>
      <c r="H21" s="3">
        <f t="shared" si="1"/>
        <v>3.6249544407887324</v>
      </c>
      <c r="I21" s="3">
        <f t="shared" si="2"/>
        <v>5.1509329116742233</v>
      </c>
      <c r="J21" s="3">
        <f t="shared" si="3"/>
        <v>9.7377563715014102</v>
      </c>
      <c r="K21">
        <f>IF(F21&lt;SS4PWG!$D$10,0,SS4PWG!$D$9*0.02*SS4PWG!$D$8)</f>
        <v>0</v>
      </c>
      <c r="L21" s="3">
        <f t="shared" si="5"/>
        <v>0</v>
      </c>
      <c r="M21" s="3">
        <f t="shared" si="6"/>
        <v>0</v>
      </c>
      <c r="N21" s="3">
        <f t="shared" si="7"/>
        <v>0</v>
      </c>
      <c r="O21">
        <f>IF(SS4PWG!$D$7-L21&gt;0,0,O20+1)</f>
        <v>0</v>
      </c>
      <c r="P21">
        <f>IF(SS4PWG!$D$7-M21&gt;0,0,P20+1)</f>
        <v>0</v>
      </c>
      <c r="Q21">
        <f>IF(SS4PWG!$D$7-N21&gt;0,0,Q20+1)</f>
        <v>0</v>
      </c>
      <c r="R21" s="1">
        <f t="shared" si="8"/>
        <v>42636</v>
      </c>
      <c r="S21">
        <f t="shared" si="4"/>
        <v>3</v>
      </c>
    </row>
    <row r="22" spans="1:19" x14ac:dyDescent="0.45">
      <c r="F22" s="1">
        <f t="shared" si="9"/>
        <v>42637</v>
      </c>
      <c r="G22">
        <v>19</v>
      </c>
      <c r="H22" s="3">
        <f t="shared" si="1"/>
        <v>4.2755829889675905</v>
      </c>
      <c r="I22" s="3">
        <f t="shared" si="2"/>
        <v>6.0236578500048372</v>
      </c>
      <c r="J22" s="3">
        <f t="shared" si="3"/>
        <v>11.186644357512822</v>
      </c>
      <c r="K22">
        <f>IF(F22&lt;SS4PWG!$D$10,0,SS4PWG!$D$9*0.02*SS4PWG!$D$8)</f>
        <v>0</v>
      </c>
      <c r="L22" s="3">
        <f t="shared" si="5"/>
        <v>0</v>
      </c>
      <c r="M22" s="3">
        <f t="shared" si="6"/>
        <v>0</v>
      </c>
      <c r="N22" s="3">
        <f t="shared" si="7"/>
        <v>0</v>
      </c>
      <c r="O22">
        <f>IF(SS4PWG!$D$7-L22&gt;0,0,O21+1)</f>
        <v>0</v>
      </c>
      <c r="P22">
        <f>IF(SS4PWG!$D$7-M22&gt;0,0,P21+1)</f>
        <v>0</v>
      </c>
      <c r="Q22">
        <f>IF(SS4PWG!$D$7-N22&gt;0,0,Q21+1)</f>
        <v>0</v>
      </c>
      <c r="R22" s="1">
        <f t="shared" si="8"/>
        <v>42637</v>
      </c>
      <c r="S22">
        <f t="shared" si="4"/>
        <v>3</v>
      </c>
    </row>
    <row r="23" spans="1:19" x14ac:dyDescent="0.45">
      <c r="B23" t="s">
        <v>20</v>
      </c>
      <c r="F23" s="1">
        <f t="shared" si="9"/>
        <v>42638</v>
      </c>
      <c r="G23">
        <v>20</v>
      </c>
      <c r="H23" s="3">
        <f t="shared" si="1"/>
        <v>5.0194249830146536</v>
      </c>
      <c r="I23" s="3">
        <f t="shared" si="2"/>
        <v>7.0095428181800701</v>
      </c>
      <c r="J23" s="3">
        <f t="shared" si="3"/>
        <v>12.790866413374241</v>
      </c>
      <c r="K23">
        <f>IF(F23&lt;SS4PWG!$D$10,0,SS4PWG!$D$9*0.02*SS4PWG!$D$8)</f>
        <v>0</v>
      </c>
      <c r="L23" s="3">
        <f t="shared" si="5"/>
        <v>0</v>
      </c>
      <c r="M23" s="3">
        <f t="shared" si="6"/>
        <v>0</v>
      </c>
      <c r="N23" s="3">
        <f t="shared" si="7"/>
        <v>0</v>
      </c>
      <c r="O23">
        <f>IF(SS4PWG!$D$7-L23&gt;0,0,O22+1)</f>
        <v>0</v>
      </c>
      <c r="P23">
        <f>IF(SS4PWG!$D$7-M23&gt;0,0,P22+1)</f>
        <v>0</v>
      </c>
      <c r="Q23">
        <f>IF(SS4PWG!$D$7-N23&gt;0,0,Q22+1)</f>
        <v>0</v>
      </c>
      <c r="R23" s="1">
        <f t="shared" si="8"/>
        <v>42638</v>
      </c>
      <c r="S23">
        <f t="shared" si="4"/>
        <v>3</v>
      </c>
    </row>
    <row r="24" spans="1:19" x14ac:dyDescent="0.45">
      <c r="B24" t="s">
        <v>95</v>
      </c>
      <c r="C24" s="1">
        <f>SS4PWG!D10</f>
        <v>42675</v>
      </c>
      <c r="D24">
        <v>0</v>
      </c>
      <c r="F24" s="1">
        <f t="shared" si="9"/>
        <v>42639</v>
      </c>
      <c r="G24">
        <v>21</v>
      </c>
      <c r="H24" s="3">
        <f t="shared" si="1"/>
        <v>5.8659202033594138</v>
      </c>
      <c r="I24" s="3">
        <f t="shared" si="2"/>
        <v>8.1178640479982533</v>
      </c>
      <c r="J24" s="3">
        <f t="shared" si="3"/>
        <v>14.558895770297035</v>
      </c>
      <c r="K24">
        <f>IF(F24&lt;SS4PWG!$D$10,0,SS4PWG!$D$9*0.02*SS4PWG!$D$8)</f>
        <v>0</v>
      </c>
      <c r="L24" s="3">
        <f t="shared" si="5"/>
        <v>0</v>
      </c>
      <c r="M24" s="3">
        <f t="shared" si="6"/>
        <v>0</v>
      </c>
      <c r="N24" s="3">
        <f t="shared" si="7"/>
        <v>0</v>
      </c>
      <c r="O24">
        <f>IF(SS4PWG!$D$7-L24&gt;0,0,O23+1)</f>
        <v>0</v>
      </c>
      <c r="P24">
        <f>IF(SS4PWG!$D$7-M24&gt;0,0,P23+1)</f>
        <v>0</v>
      </c>
      <c r="Q24">
        <f>IF(SS4PWG!$D$7-N24&gt;0,0,Q23+1)</f>
        <v>0</v>
      </c>
      <c r="R24" s="1">
        <f t="shared" si="8"/>
        <v>42639</v>
      </c>
      <c r="S24">
        <f t="shared" si="4"/>
        <v>3</v>
      </c>
    </row>
    <row r="25" spans="1:19" x14ac:dyDescent="0.45">
      <c r="C25" s="1">
        <f>SS4PWG!D10</f>
        <v>42675</v>
      </c>
      <c r="D25" s="7">
        <v>1400</v>
      </c>
      <c r="F25" s="1">
        <f t="shared" si="9"/>
        <v>42640</v>
      </c>
      <c r="G25">
        <v>22</v>
      </c>
      <c r="H25" s="3">
        <f t="shared" si="1"/>
        <v>6.8249263210987499</v>
      </c>
      <c r="I25" s="3">
        <f t="shared" si="2"/>
        <v>9.3579795081553669</v>
      </c>
      <c r="J25" s="3">
        <f t="shared" si="3"/>
        <v>16.498788165983918</v>
      </c>
      <c r="K25">
        <f>IF(F25&lt;SS4PWG!$D$10,0,SS4PWG!$D$9*0.02*SS4PWG!$D$8)</f>
        <v>0</v>
      </c>
      <c r="L25" s="3">
        <f t="shared" si="5"/>
        <v>0</v>
      </c>
      <c r="M25" s="3">
        <f t="shared" si="6"/>
        <v>0</v>
      </c>
      <c r="N25" s="3">
        <f t="shared" si="7"/>
        <v>0</v>
      </c>
      <c r="O25">
        <f>IF(SS4PWG!$D$7-L25&gt;0,0,O24+1)</f>
        <v>0</v>
      </c>
      <c r="P25">
        <f>IF(SS4PWG!$D$7-M25&gt;0,0,P24+1)</f>
        <v>0</v>
      </c>
      <c r="Q25">
        <f>IF(SS4PWG!$D$7-N25&gt;0,0,Q24+1)</f>
        <v>0</v>
      </c>
      <c r="R25" s="1">
        <f t="shared" si="8"/>
        <v>42640</v>
      </c>
      <c r="S25">
        <f t="shared" si="4"/>
        <v>3</v>
      </c>
    </row>
    <row r="26" spans="1:19" x14ac:dyDescent="0.45">
      <c r="F26" s="1">
        <f t="shared" si="9"/>
        <v>42641</v>
      </c>
      <c r="G26">
        <v>23</v>
      </c>
      <c r="H26" s="3">
        <f t="shared" si="1"/>
        <v>7.9066753066281334</v>
      </c>
      <c r="I26" s="3">
        <f t="shared" si="2"/>
        <v>10.739254254653709</v>
      </c>
      <c r="J26" s="3">
        <f t="shared" si="3"/>
        <v>18.618098501564074</v>
      </c>
      <c r="K26">
        <f>IF(F26&lt;SS4PWG!$D$10,0,SS4PWG!$D$9*0.02*SS4PWG!$D$8)</f>
        <v>0</v>
      </c>
      <c r="L26" s="3">
        <f t="shared" si="5"/>
        <v>0</v>
      </c>
      <c r="M26" s="3">
        <f t="shared" si="6"/>
        <v>0</v>
      </c>
      <c r="N26" s="3">
        <f t="shared" si="7"/>
        <v>0</v>
      </c>
      <c r="O26">
        <f>IF(SS4PWG!$D$7-L26&gt;0,0,O25+1)</f>
        <v>0</v>
      </c>
      <c r="P26">
        <f>IF(SS4PWG!$D$7-M26&gt;0,0,P25+1)</f>
        <v>0</v>
      </c>
      <c r="Q26">
        <f>IF(SS4PWG!$D$7-N26&gt;0,0,Q25+1)</f>
        <v>0</v>
      </c>
      <c r="R26" s="1">
        <f t="shared" si="8"/>
        <v>42641</v>
      </c>
      <c r="S26">
        <f t="shared" si="4"/>
        <v>3</v>
      </c>
    </row>
    <row r="27" spans="1:19" x14ac:dyDescent="0.45">
      <c r="F27" s="1">
        <f t="shared" si="9"/>
        <v>42642</v>
      </c>
      <c r="G27">
        <v>24</v>
      </c>
      <c r="H27" s="3">
        <f t="shared" si="1"/>
        <v>9.1217235009168274</v>
      </c>
      <c r="I27" s="3">
        <f t="shared" si="2"/>
        <v>12.270983098843697</v>
      </c>
      <c r="J27" s="3">
        <f t="shared" si="3"/>
        <v>20.923802577386411</v>
      </c>
      <c r="K27">
        <f>IF(F27&lt;SS4PWG!$D$10,0,SS4PWG!$D$9*0.02*SS4PWG!$D$8)</f>
        <v>0</v>
      </c>
      <c r="L27" s="3">
        <f t="shared" si="5"/>
        <v>0</v>
      </c>
      <c r="M27" s="3">
        <f t="shared" si="6"/>
        <v>0</v>
      </c>
      <c r="N27" s="3">
        <f t="shared" si="7"/>
        <v>0</v>
      </c>
      <c r="O27">
        <f>IF(SS4PWG!$D$7-L27&gt;0,0,O26+1)</f>
        <v>0</v>
      </c>
      <c r="P27">
        <f>IF(SS4PWG!$D$7-M27&gt;0,0,P26+1)</f>
        <v>0</v>
      </c>
      <c r="Q27">
        <f>IF(SS4PWG!$D$7-N27&gt;0,0,Q26+1)</f>
        <v>0</v>
      </c>
      <c r="R27" s="1">
        <f t="shared" si="8"/>
        <v>42642</v>
      </c>
      <c r="S27">
        <f t="shared" si="4"/>
        <v>3</v>
      </c>
    </row>
    <row r="28" spans="1:19" x14ac:dyDescent="0.45">
      <c r="B28" t="s">
        <v>23</v>
      </c>
      <c r="C28" s="1">
        <f>+SS4PWG!F14</f>
        <v>42815</v>
      </c>
      <c r="D28" s="7">
        <v>0</v>
      </c>
      <c r="F28" s="1">
        <f t="shared" si="9"/>
        <v>42643</v>
      </c>
      <c r="G28">
        <v>25</v>
      </c>
      <c r="H28" s="3">
        <f t="shared" si="1"/>
        <v>10.480895811830484</v>
      </c>
      <c r="I28" s="3">
        <f t="shared" si="2"/>
        <v>13.962311730878483</v>
      </c>
      <c r="J28" s="3">
        <f t="shared" si="3"/>
        <v>23.422225062554237</v>
      </c>
      <c r="K28">
        <f>IF(F28&lt;SS4PWG!$D$10,0,SS4PWG!$D$9*0.02*SS4PWG!$D$8)</f>
        <v>0</v>
      </c>
      <c r="L28" s="3">
        <f t="shared" si="5"/>
        <v>0</v>
      </c>
      <c r="M28" s="3">
        <f t="shared" si="6"/>
        <v>0</v>
      </c>
      <c r="N28" s="3">
        <f t="shared" si="7"/>
        <v>0</v>
      </c>
      <c r="O28">
        <f>IF(SS4PWG!$D$7-L28&gt;0,0,O27+1)</f>
        <v>0</v>
      </c>
      <c r="P28">
        <f>IF(SS4PWG!$D$7-M28&gt;0,0,P27+1)</f>
        <v>0</v>
      </c>
      <c r="Q28">
        <f>IF(SS4PWG!$D$7-N28&gt;0,0,Q27+1)</f>
        <v>0</v>
      </c>
      <c r="R28" s="1">
        <f t="shared" si="8"/>
        <v>42643</v>
      </c>
      <c r="S28">
        <f t="shared" si="4"/>
        <v>3</v>
      </c>
    </row>
    <row r="29" spans="1:19" x14ac:dyDescent="0.45">
      <c r="C29" s="1">
        <f>C28</f>
        <v>42815</v>
      </c>
      <c r="D29" s="7">
        <f>D25</f>
        <v>1400</v>
      </c>
      <c r="F29" s="1">
        <f t="shared" si="9"/>
        <v>42644</v>
      </c>
      <c r="G29">
        <v>26</v>
      </c>
      <c r="H29" s="3">
        <f t="shared" si="1"/>
        <v>11.995224604244267</v>
      </c>
      <c r="I29" s="3">
        <f t="shared" si="2"/>
        <v>15.822157457351482</v>
      </c>
      <c r="J29" s="3">
        <f t="shared" si="3"/>
        <v>26.118974697391863</v>
      </c>
      <c r="K29">
        <f>IF(F29&lt;SS4PWG!$D$10,0,SS4PWG!$D$9*0.02*SS4PWG!$D$8)</f>
        <v>0</v>
      </c>
      <c r="L29" s="3">
        <f t="shared" si="5"/>
        <v>0</v>
      </c>
      <c r="M29" s="3">
        <f t="shared" si="6"/>
        <v>0</v>
      </c>
      <c r="N29" s="3">
        <f t="shared" si="7"/>
        <v>0</v>
      </c>
      <c r="O29">
        <f>IF(SS4PWG!$D$7-L29&gt;0,0,O28+1)</f>
        <v>0</v>
      </c>
      <c r="P29">
        <f>IF(SS4PWG!$D$7-M29&gt;0,0,P28+1)</f>
        <v>0</v>
      </c>
      <c r="Q29">
        <f>IF(SS4PWG!$D$7-N29&gt;0,0,Q28+1)</f>
        <v>0</v>
      </c>
      <c r="R29" s="1">
        <f t="shared" si="8"/>
        <v>42644</v>
      </c>
      <c r="S29">
        <f t="shared" si="4"/>
        <v>3</v>
      </c>
    </row>
    <row r="30" spans="1:19" x14ac:dyDescent="0.45">
      <c r="B30" t="s">
        <v>24</v>
      </c>
      <c r="C30" s="1">
        <f>+SS4PWG!G14</f>
        <v>42765</v>
      </c>
      <c r="D30" s="7">
        <f>D28</f>
        <v>0</v>
      </c>
      <c r="F30" s="1">
        <f t="shared" si="9"/>
        <v>42645</v>
      </c>
      <c r="G30">
        <v>27</v>
      </c>
      <c r="H30" s="3">
        <f t="shared" si="1"/>
        <v>13.675883947166984</v>
      </c>
      <c r="I30" s="3">
        <f t="shared" si="2"/>
        <v>17.859130706256732</v>
      </c>
      <c r="J30" s="3">
        <f t="shared" si="3"/>
        <v>29.018887557449307</v>
      </c>
      <c r="K30">
        <f>IF(F30&lt;SS4PWG!$D$10,0,SS4PWG!$D$9*0.02*SS4PWG!$D$8)</f>
        <v>0</v>
      </c>
      <c r="L30" s="3">
        <f t="shared" si="5"/>
        <v>0</v>
      </c>
      <c r="M30" s="3">
        <f t="shared" si="6"/>
        <v>0</v>
      </c>
      <c r="N30" s="3">
        <f t="shared" si="7"/>
        <v>0</v>
      </c>
      <c r="O30">
        <f>IF(SS4PWG!$D$7-L30&gt;0,0,O29+1)</f>
        <v>0</v>
      </c>
      <c r="P30">
        <f>IF(SS4PWG!$D$7-M30&gt;0,0,P29+1)</f>
        <v>0</v>
      </c>
      <c r="Q30">
        <f>IF(SS4PWG!$D$7-N30&gt;0,0,Q29+1)</f>
        <v>0</v>
      </c>
      <c r="R30" s="1">
        <f t="shared" si="8"/>
        <v>42645</v>
      </c>
      <c r="S30">
        <f t="shared" si="4"/>
        <v>3</v>
      </c>
    </row>
    <row r="31" spans="1:19" x14ac:dyDescent="0.45">
      <c r="C31" s="1">
        <f>C30</f>
        <v>42765</v>
      </c>
      <c r="D31" s="7">
        <f>D29</f>
        <v>1400</v>
      </c>
      <c r="F31" s="1">
        <f t="shared" si="9"/>
        <v>42646</v>
      </c>
      <c r="G31">
        <v>28</v>
      </c>
      <c r="H31" s="3">
        <f t="shared" si="1"/>
        <v>15.534119961724357</v>
      </c>
      <c r="I31" s="3">
        <f t="shared" si="2"/>
        <v>20.081458421526193</v>
      </c>
      <c r="J31" s="3">
        <f t="shared" si="3"/>
        <v>32.125979027805023</v>
      </c>
      <c r="K31">
        <f>IF(F31&lt;SS4PWG!$D$10,0,SS4PWG!$D$9*0.02*SS4PWG!$D$8)</f>
        <v>0</v>
      </c>
      <c r="L31" s="3">
        <f t="shared" si="5"/>
        <v>0</v>
      </c>
      <c r="M31" s="3">
        <f t="shared" si="6"/>
        <v>0</v>
      </c>
      <c r="N31" s="3">
        <f t="shared" si="7"/>
        <v>0</v>
      </c>
      <c r="O31">
        <f>IF(SS4PWG!$D$7-L31&gt;0,0,O30+1)</f>
        <v>0</v>
      </c>
      <c r="P31">
        <f>IF(SS4PWG!$D$7-M31&gt;0,0,P30+1)</f>
        <v>0</v>
      </c>
      <c r="Q31">
        <f>IF(SS4PWG!$D$7-N31&gt;0,0,Q30+1)</f>
        <v>0</v>
      </c>
      <c r="R31" s="1">
        <f t="shared" si="8"/>
        <v>42646</v>
      </c>
      <c r="S31">
        <f t="shared" si="4"/>
        <v>3</v>
      </c>
    </row>
    <row r="32" spans="1:19" x14ac:dyDescent="0.45">
      <c r="B32" t="s">
        <v>25</v>
      </c>
      <c r="C32" s="1">
        <f>+SS4PWG!H14</f>
        <v>42758</v>
      </c>
      <c r="D32" s="7">
        <f>D28</f>
        <v>0</v>
      </c>
      <c r="F32" s="1">
        <f t="shared" si="9"/>
        <v>42647</v>
      </c>
      <c r="G32">
        <v>29</v>
      </c>
      <c r="H32" s="3">
        <f t="shared" si="1"/>
        <v>17.581178079094546</v>
      </c>
      <c r="I32" s="3">
        <f t="shared" si="2"/>
        <v>22.496910415301151</v>
      </c>
      <c r="J32" s="3">
        <f t="shared" si="3"/>
        <v>35.443404952739087</v>
      </c>
      <c r="K32">
        <f>IF(F32&lt;SS4PWG!$D$10,0,SS4PWG!$D$9*0.02*SS4PWG!$D$8)</f>
        <v>0</v>
      </c>
      <c r="L32" s="3">
        <f t="shared" si="5"/>
        <v>0</v>
      </c>
      <c r="M32" s="3">
        <f t="shared" si="6"/>
        <v>0</v>
      </c>
      <c r="N32" s="3">
        <f t="shared" si="7"/>
        <v>0</v>
      </c>
      <c r="O32">
        <f>IF(SS4PWG!$D$7-L32&gt;0,0,O31+1)</f>
        <v>0</v>
      </c>
      <c r="P32">
        <f>IF(SS4PWG!$D$7-M32&gt;0,0,P31+1)</f>
        <v>0</v>
      </c>
      <c r="Q32">
        <f>IF(SS4PWG!$D$7-N32&gt;0,0,Q31+1)</f>
        <v>0</v>
      </c>
      <c r="R32" s="1">
        <f t="shared" si="8"/>
        <v>42647</v>
      </c>
      <c r="S32">
        <f t="shared" si="4"/>
        <v>3</v>
      </c>
    </row>
    <row r="33" spans="3:19" x14ac:dyDescent="0.45">
      <c r="C33" s="1">
        <f>C32</f>
        <v>42758</v>
      </c>
      <c r="D33" s="7">
        <f>D29</f>
        <v>1400</v>
      </c>
      <c r="F33" s="1">
        <f t="shared" si="9"/>
        <v>42648</v>
      </c>
      <c r="G33">
        <v>30</v>
      </c>
      <c r="H33" s="3">
        <f t="shared" si="1"/>
        <v>19.828228066294784</v>
      </c>
      <c r="I33" s="3">
        <f t="shared" si="2"/>
        <v>25.1127296713784</v>
      </c>
      <c r="J33" s="3">
        <f t="shared" si="3"/>
        <v>38.973432243350281</v>
      </c>
      <c r="K33">
        <f>IF(F33&lt;SS4PWG!$D$10,0,SS4PWG!$D$9*0.02*SS4PWG!$D$8)</f>
        <v>0</v>
      </c>
      <c r="L33" s="3">
        <f t="shared" si="5"/>
        <v>0</v>
      </c>
      <c r="M33" s="3">
        <f t="shared" si="6"/>
        <v>0</v>
      </c>
      <c r="N33" s="3">
        <f t="shared" si="7"/>
        <v>0</v>
      </c>
      <c r="O33">
        <f>IF(SS4PWG!$D$7-L33&gt;0,0,O32+1)</f>
        <v>0</v>
      </c>
      <c r="P33">
        <f>IF(SS4PWG!$D$7-M33&gt;0,0,P32+1)</f>
        <v>0</v>
      </c>
      <c r="Q33">
        <f>IF(SS4PWG!$D$7-N33&gt;0,0,Q32+1)</f>
        <v>0</v>
      </c>
      <c r="R33" s="1">
        <f t="shared" si="8"/>
        <v>42648</v>
      </c>
      <c r="S33">
        <f t="shared" si="4"/>
        <v>3</v>
      </c>
    </row>
    <row r="34" spans="3:19" x14ac:dyDescent="0.45">
      <c r="F34" s="1">
        <f t="shared" si="9"/>
        <v>42649</v>
      </c>
      <c r="G34">
        <v>31</v>
      </c>
      <c r="H34" s="3">
        <f t="shared" si="1"/>
        <v>22.286287709507263</v>
      </c>
      <c r="I34" s="3">
        <f t="shared" si="2"/>
        <v>27.935567500947087</v>
      </c>
      <c r="J34" s="3">
        <f t="shared" si="3"/>
        <v>42.717419048904873</v>
      </c>
      <c r="K34">
        <f>IF(F34&lt;SS4PWG!$D$10,0,SS4PWG!$D$9*0.02*SS4PWG!$D$8)</f>
        <v>0</v>
      </c>
      <c r="L34" s="3">
        <f t="shared" si="5"/>
        <v>0</v>
      </c>
      <c r="M34" s="3">
        <f t="shared" si="6"/>
        <v>0</v>
      </c>
      <c r="N34" s="3">
        <f t="shared" si="7"/>
        <v>0</v>
      </c>
      <c r="O34">
        <f>IF(SS4PWG!$D$7-L34&gt;0,0,O33+1)</f>
        <v>0</v>
      </c>
      <c r="P34">
        <f>IF(SS4PWG!$D$7-M34&gt;0,0,P33+1)</f>
        <v>0</v>
      </c>
      <c r="Q34">
        <f>IF(SS4PWG!$D$7-N34&gt;0,0,Q33+1)</f>
        <v>0</v>
      </c>
      <c r="R34" s="1">
        <f t="shared" si="8"/>
        <v>42649</v>
      </c>
      <c r="S34">
        <f t="shared" si="4"/>
        <v>3</v>
      </c>
    </row>
    <row r="35" spans="3:19" x14ac:dyDescent="0.45">
      <c r="F35" s="1">
        <f t="shared" si="9"/>
        <v>42650</v>
      </c>
      <c r="G35">
        <v>32</v>
      </c>
      <c r="H35" s="3">
        <f t="shared" si="1"/>
        <v>24.966146059296399</v>
      </c>
      <c r="I35" s="3">
        <f t="shared" si="2"/>
        <v>30.971424345088792</v>
      </c>
      <c r="J35" s="3">
        <f t="shared" si="3"/>
        <v>46.675804430540353</v>
      </c>
      <c r="K35">
        <f>IF(F35&lt;SS4PWG!$D$10,0,SS4PWG!$D$9*0.02*SS4PWG!$D$8)</f>
        <v>0</v>
      </c>
      <c r="L35" s="3">
        <f t="shared" si="5"/>
        <v>0</v>
      </c>
      <c r="M35" s="3">
        <f t="shared" si="6"/>
        <v>0</v>
      </c>
      <c r="N35" s="3">
        <f t="shared" si="7"/>
        <v>0</v>
      </c>
      <c r="O35">
        <f>IF(SS4PWG!$D$7-L35&gt;0,0,O34+1)</f>
        <v>0</v>
      </c>
      <c r="P35">
        <f>IF(SS4PWG!$D$7-M35&gt;0,0,P34+1)</f>
        <v>0</v>
      </c>
      <c r="Q35">
        <f>IF(SS4PWG!$D$7-N35&gt;0,0,Q34+1)</f>
        <v>0</v>
      </c>
      <c r="R35" s="1">
        <f t="shared" si="8"/>
        <v>42650</v>
      </c>
      <c r="S35">
        <f t="shared" si="4"/>
        <v>3</v>
      </c>
    </row>
    <row r="36" spans="3:19" x14ac:dyDescent="0.45">
      <c r="F36" s="1">
        <f t="shared" si="9"/>
        <v>42651</v>
      </c>
      <c r="G36">
        <v>33</v>
      </c>
      <c r="H36" s="3">
        <f t="shared" si="1"/>
        <v>27.878287139940948</v>
      </c>
      <c r="I36" s="3">
        <f t="shared" si="2"/>
        <v>34.225596900993978</v>
      </c>
      <c r="J36" s="3">
        <f t="shared" si="3"/>
        <v>50.848107321655917</v>
      </c>
      <c r="K36">
        <f>IF(F36&lt;SS4PWG!$D$10,0,SS4PWG!$D$9*0.02*SS4PWG!$D$8)</f>
        <v>0</v>
      </c>
      <c r="L36" s="3">
        <f t="shared" si="5"/>
        <v>0</v>
      </c>
      <c r="M36" s="3">
        <f t="shared" si="6"/>
        <v>0</v>
      </c>
      <c r="N36" s="3">
        <f t="shared" si="7"/>
        <v>0</v>
      </c>
      <c r="O36">
        <f>IF(SS4PWG!$D$7-L36&gt;0,0,O35+1)</f>
        <v>0</v>
      </c>
      <c r="P36">
        <f>IF(SS4PWG!$D$7-M36&gt;0,0,P35+1)</f>
        <v>0</v>
      </c>
      <c r="Q36">
        <f>IF(SS4PWG!$D$7-N36&gt;0,0,Q35+1)</f>
        <v>0</v>
      </c>
      <c r="R36" s="1">
        <f t="shared" si="8"/>
        <v>42651</v>
      </c>
      <c r="S36">
        <f t="shared" si="4"/>
        <v>3</v>
      </c>
    </row>
    <row r="37" spans="3:19" x14ac:dyDescent="0.45">
      <c r="F37" s="1">
        <f t="shared" si="9"/>
        <v>42652</v>
      </c>
      <c r="G37">
        <v>34</v>
      </c>
      <c r="H37" s="3">
        <f t="shared" si="1"/>
        <v>31.032815006914507</v>
      </c>
      <c r="I37" s="3">
        <f t="shared" si="2"/>
        <v>37.702632123914242</v>
      </c>
      <c r="J37" s="3">
        <f t="shared" si="3"/>
        <v>55.232934420448082</v>
      </c>
      <c r="K37">
        <f>IF(F37&lt;SS4PWG!$D$10,0,SS4PWG!$D$9*0.02*SS4PWG!$D$8)</f>
        <v>0</v>
      </c>
      <c r="L37" s="3">
        <f t="shared" si="5"/>
        <v>0</v>
      </c>
      <c r="M37" s="3">
        <f t="shared" si="6"/>
        <v>0</v>
      </c>
      <c r="N37" s="3">
        <f t="shared" si="7"/>
        <v>0</v>
      </c>
      <c r="O37">
        <f>IF(SS4PWG!$D$7-L37&gt;0,0,O36+1)</f>
        <v>0</v>
      </c>
      <c r="P37">
        <f>IF(SS4PWG!$D$7-M37&gt;0,0,P36+1)</f>
        <v>0</v>
      </c>
      <c r="Q37">
        <f>IF(SS4PWG!$D$7-N37&gt;0,0,Q36+1)</f>
        <v>0</v>
      </c>
      <c r="R37" s="1">
        <f t="shared" si="8"/>
        <v>42652</v>
      </c>
      <c r="S37">
        <f t="shared" si="4"/>
        <v>3</v>
      </c>
    </row>
    <row r="38" spans="3:19" x14ac:dyDescent="0.45">
      <c r="F38" s="1">
        <f t="shared" si="9"/>
        <v>42653</v>
      </c>
      <c r="G38">
        <v>35</v>
      </c>
      <c r="H38" s="3">
        <f t="shared" si="1"/>
        <v>34.439381003383282</v>
      </c>
      <c r="I38" s="3">
        <f t="shared" si="2"/>
        <v>41.406288527906995</v>
      </c>
      <c r="J38" s="3">
        <f t="shared" si="3"/>
        <v>59.827996538463331</v>
      </c>
      <c r="K38">
        <f>IF(F38&lt;SS4PWG!$D$10,0,SS4PWG!$D$9*0.02*SS4PWG!$D$8)</f>
        <v>0</v>
      </c>
      <c r="L38" s="3">
        <f t="shared" si="5"/>
        <v>0</v>
      </c>
      <c r="M38" s="3">
        <f t="shared" si="6"/>
        <v>0</v>
      </c>
      <c r="N38" s="3">
        <f t="shared" si="7"/>
        <v>0</v>
      </c>
      <c r="O38">
        <f>IF(SS4PWG!$D$7-L38&gt;0,0,O37+1)</f>
        <v>0</v>
      </c>
      <c r="P38">
        <f>IF(SS4PWG!$D$7-M38&gt;0,0,P37+1)</f>
        <v>0</v>
      </c>
      <c r="Q38">
        <f>IF(SS4PWG!$D$7-N38&gt;0,0,Q37+1)</f>
        <v>0</v>
      </c>
      <c r="R38" s="1">
        <f t="shared" si="8"/>
        <v>42653</v>
      </c>
      <c r="S38">
        <f t="shared" si="4"/>
        <v>3</v>
      </c>
    </row>
    <row r="39" spans="3:19" x14ac:dyDescent="0.45">
      <c r="F39" s="1">
        <f t="shared" si="9"/>
        <v>42654</v>
      </c>
      <c r="G39">
        <v>36</v>
      </c>
      <c r="H39" s="3">
        <f t="shared" si="1"/>
        <v>38.107114019830398</v>
      </c>
      <c r="I39" s="3">
        <f t="shared" si="2"/>
        <v>45.339505078632939</v>
      </c>
      <c r="J39" s="3">
        <f t="shared" si="3"/>
        <v>64.630132825926779</v>
      </c>
      <c r="K39">
        <f>IF(F39&lt;SS4PWG!$D$10,0,SS4PWG!$D$9*0.02*SS4PWG!$D$8)</f>
        <v>0</v>
      </c>
      <c r="L39" s="3">
        <f t="shared" si="5"/>
        <v>0</v>
      </c>
      <c r="M39" s="3">
        <f t="shared" si="6"/>
        <v>0</v>
      </c>
      <c r="N39" s="3">
        <f t="shared" si="7"/>
        <v>0</v>
      </c>
      <c r="O39">
        <f>IF(SS4PWG!$D$7-L39&gt;0,0,O38+1)</f>
        <v>0</v>
      </c>
      <c r="P39">
        <f>IF(SS4PWG!$D$7-M39&gt;0,0,P38+1)</f>
        <v>0</v>
      </c>
      <c r="Q39">
        <f>IF(SS4PWG!$D$7-N39&gt;0,0,Q38+1)</f>
        <v>0</v>
      </c>
      <c r="R39" s="1">
        <f t="shared" si="8"/>
        <v>42654</v>
      </c>
      <c r="S39">
        <f t="shared" si="4"/>
        <v>3</v>
      </c>
    </row>
    <row r="40" spans="3:19" x14ac:dyDescent="0.45">
      <c r="F40" s="1">
        <f t="shared" si="9"/>
        <v>42655</v>
      </c>
      <c r="G40">
        <v>37</v>
      </c>
      <c r="H40" s="3">
        <f t="shared" si="1"/>
        <v>42.044554502180439</v>
      </c>
      <c r="I40" s="3">
        <f t="shared" si="2"/>
        <v>49.504377843784219</v>
      </c>
      <c r="J40" s="3">
        <f t="shared" si="3"/>
        <v>69.635342210548529</v>
      </c>
      <c r="K40">
        <f>IF(F40&lt;SS4PWG!$D$10,0,SS4PWG!$D$9*0.02*SS4PWG!$D$8)</f>
        <v>0</v>
      </c>
      <c r="L40" s="3">
        <f t="shared" si="5"/>
        <v>0</v>
      </c>
      <c r="M40" s="3">
        <f t="shared" si="6"/>
        <v>0</v>
      </c>
      <c r="N40" s="3">
        <f t="shared" si="7"/>
        <v>0</v>
      </c>
      <c r="O40">
        <f>IF(SS4PWG!$D$7-L40&gt;0,0,O39+1)</f>
        <v>0</v>
      </c>
      <c r="P40">
        <f>IF(SS4PWG!$D$7-M40&gt;0,0,P39+1)</f>
        <v>0</v>
      </c>
      <c r="Q40">
        <f>IF(SS4PWG!$D$7-N40&gt;0,0,Q39+1)</f>
        <v>0</v>
      </c>
      <c r="R40" s="1">
        <f t="shared" si="8"/>
        <v>42655</v>
      </c>
      <c r="S40">
        <f t="shared" si="4"/>
        <v>3</v>
      </c>
    </row>
    <row r="41" spans="3:19" x14ac:dyDescent="0.45">
      <c r="F41" s="1">
        <f t="shared" si="9"/>
        <v>42656</v>
      </c>
      <c r="G41">
        <v>38</v>
      </c>
      <c r="H41" s="3">
        <f t="shared" si="1"/>
        <v>46.25959288487433</v>
      </c>
      <c r="I41" s="3">
        <f t="shared" si="2"/>
        <v>53.902144443770773</v>
      </c>
      <c r="J41" s="3">
        <f t="shared" si="3"/>
        <v>74.838821321521777</v>
      </c>
      <c r="K41">
        <f>IF(F41&lt;SS4PWG!$D$10,0,SS4PWG!$D$9*0.02*SS4PWG!$D$8)</f>
        <v>0</v>
      </c>
      <c r="L41" s="3">
        <f t="shared" si="5"/>
        <v>0</v>
      </c>
      <c r="M41" s="3">
        <f t="shared" si="6"/>
        <v>0</v>
      </c>
      <c r="N41" s="3">
        <f t="shared" si="7"/>
        <v>0</v>
      </c>
      <c r="O41">
        <f>IF(SS4PWG!$D$7-L41&gt;0,0,O40+1)</f>
        <v>0</v>
      </c>
      <c r="P41">
        <f>IF(SS4PWG!$D$7-M41&gt;0,0,P40+1)</f>
        <v>0</v>
      </c>
      <c r="Q41">
        <f>IF(SS4PWG!$D$7-N41&gt;0,0,Q40+1)</f>
        <v>0</v>
      </c>
      <c r="R41" s="1">
        <f t="shared" si="8"/>
        <v>42656</v>
      </c>
      <c r="S41">
        <f t="shared" si="4"/>
        <v>3</v>
      </c>
    </row>
    <row r="42" spans="3:19" x14ac:dyDescent="0.45">
      <c r="F42" s="1">
        <f t="shared" si="9"/>
        <v>42657</v>
      </c>
      <c r="G42">
        <v>39</v>
      </c>
      <c r="H42" s="3">
        <f t="shared" si="1"/>
        <v>50.759413048140047</v>
      </c>
      <c r="I42" s="3">
        <f t="shared" si="2"/>
        <v>58.533176229343674</v>
      </c>
      <c r="J42" s="3">
        <f t="shared" si="3"/>
        <v>80.23500812403725</v>
      </c>
      <c r="K42">
        <f>IF(F42&lt;SS4PWG!$D$10,0,SS4PWG!$D$9*0.02*SS4PWG!$D$8)</f>
        <v>0</v>
      </c>
      <c r="L42" s="3">
        <f t="shared" si="5"/>
        <v>0</v>
      </c>
      <c r="M42" s="3">
        <f t="shared" si="6"/>
        <v>0</v>
      </c>
      <c r="N42" s="3">
        <f t="shared" si="7"/>
        <v>0</v>
      </c>
      <c r="O42">
        <f>IF(SS4PWG!$D$7-L42&gt;0,0,O41+1)</f>
        <v>0</v>
      </c>
      <c r="P42">
        <f>IF(SS4PWG!$D$7-M42&gt;0,0,P41+1)</f>
        <v>0</v>
      </c>
      <c r="Q42">
        <f>IF(SS4PWG!$D$7-N42&gt;0,0,Q41+1)</f>
        <v>0</v>
      </c>
      <c r="R42" s="1">
        <f t="shared" si="8"/>
        <v>42657</v>
      </c>
      <c r="S42">
        <f t="shared" si="4"/>
        <v>3</v>
      </c>
    </row>
    <row r="43" spans="3:19" x14ac:dyDescent="0.45">
      <c r="F43" s="1">
        <f t="shared" si="9"/>
        <v>42658</v>
      </c>
      <c r="G43">
        <v>40</v>
      </c>
      <c r="H43" s="3">
        <f t="shared" si="1"/>
        <v>55.550441315170687</v>
      </c>
      <c r="I43" s="3">
        <f t="shared" si="2"/>
        <v>63.396978005757326</v>
      </c>
      <c r="J43" s="3">
        <f t="shared" si="3"/>
        <v>85.817630460967976</v>
      </c>
      <c r="K43">
        <f>IF(F43&lt;SS4PWG!$D$10,0,SS4PWG!$D$9*0.02*SS4PWG!$D$8)</f>
        <v>0</v>
      </c>
      <c r="L43" s="3">
        <f t="shared" si="5"/>
        <v>0</v>
      </c>
      <c r="M43" s="3">
        <f t="shared" si="6"/>
        <v>0</v>
      </c>
      <c r="N43" s="3">
        <f t="shared" si="7"/>
        <v>0</v>
      </c>
      <c r="O43">
        <f>IF(SS4PWG!$D$7-L43&gt;0,0,O42+1)</f>
        <v>0</v>
      </c>
      <c r="P43">
        <f>IF(SS4PWG!$D$7-M43&gt;0,0,P42+1)</f>
        <v>0</v>
      </c>
      <c r="Q43">
        <f>IF(SS4PWG!$D$7-N43&gt;0,0,Q42+1)</f>
        <v>0</v>
      </c>
      <c r="R43" s="1">
        <f t="shared" si="8"/>
        <v>42658</v>
      </c>
      <c r="S43">
        <f t="shared" si="4"/>
        <v>3</v>
      </c>
    </row>
    <row r="44" spans="3:19" x14ac:dyDescent="0.45">
      <c r="F44" s="1">
        <f t="shared" si="9"/>
        <v>42659</v>
      </c>
      <c r="G44">
        <v>41</v>
      </c>
      <c r="H44" s="3">
        <f t="shared" si="1"/>
        <v>60.638301417019569</v>
      </c>
      <c r="I44" s="3">
        <f t="shared" si="2"/>
        <v>68.492195026355006</v>
      </c>
      <c r="J44" s="3">
        <f t="shared" si="3"/>
        <v>91.579758686209772</v>
      </c>
      <c r="K44">
        <f>IF(F44&lt;SS4PWG!$D$10,0,SS4PWG!$D$9*0.02*SS4PWG!$D$8)</f>
        <v>0</v>
      </c>
      <c r="L44" s="3">
        <f t="shared" si="5"/>
        <v>0</v>
      </c>
      <c r="M44" s="3">
        <f t="shared" si="6"/>
        <v>0</v>
      </c>
      <c r="N44" s="3">
        <f t="shared" si="7"/>
        <v>0</v>
      </c>
      <c r="O44">
        <f>IF(SS4PWG!$D$7-L44&gt;0,0,O43+1)</f>
        <v>0</v>
      </c>
      <c r="P44">
        <f>IF(SS4PWG!$D$7-M44&gt;0,0,P43+1)</f>
        <v>0</v>
      </c>
      <c r="Q44">
        <f>IF(SS4PWG!$D$7-N44&gt;0,0,Q43+1)</f>
        <v>0</v>
      </c>
      <c r="R44" s="1">
        <f t="shared" si="8"/>
        <v>42659</v>
      </c>
      <c r="S44">
        <f t="shared" si="4"/>
        <v>3</v>
      </c>
    </row>
    <row r="45" spans="3:19" x14ac:dyDescent="0.45">
      <c r="F45" s="1">
        <f t="shared" si="9"/>
        <v>42660</v>
      </c>
      <c r="G45">
        <v>42</v>
      </c>
      <c r="H45" s="3">
        <f t="shared" si="1"/>
        <v>66.027775762649028</v>
      </c>
      <c r="I45" s="3">
        <f t="shared" si="2"/>
        <v>73.816626893185699</v>
      </c>
      <c r="J45" s="3">
        <f t="shared" si="3"/>
        <v>97.513861577032884</v>
      </c>
      <c r="K45">
        <f>IF(F45&lt;SS4PWG!$D$10,0,SS4PWG!$D$9*0.02*SS4PWG!$D$8)</f>
        <v>0</v>
      </c>
      <c r="L45" s="3">
        <f t="shared" si="5"/>
        <v>0</v>
      </c>
      <c r="M45" s="3">
        <f t="shared" si="6"/>
        <v>0</v>
      </c>
      <c r="N45" s="3">
        <f t="shared" si="7"/>
        <v>0</v>
      </c>
      <c r="O45">
        <f>IF(SS4PWG!$D$7-L45&gt;0,0,O44+1)</f>
        <v>0</v>
      </c>
      <c r="P45">
        <f>IF(SS4PWG!$D$7-M45&gt;0,0,P44+1)</f>
        <v>0</v>
      </c>
      <c r="Q45">
        <f>IF(SS4PWG!$D$7-N45&gt;0,0,Q44+1)</f>
        <v>0</v>
      </c>
      <c r="R45" s="1">
        <f t="shared" si="8"/>
        <v>42660</v>
      </c>
      <c r="S45">
        <f t="shared" si="4"/>
        <v>3</v>
      </c>
    </row>
    <row r="46" spans="3:19" x14ac:dyDescent="0.45">
      <c r="F46" s="1">
        <f t="shared" si="9"/>
        <v>42661</v>
      </c>
      <c r="G46">
        <v>43</v>
      </c>
      <c r="H46" s="3">
        <f t="shared" si="1"/>
        <v>71.722773260547513</v>
      </c>
      <c r="I46" s="3">
        <f t="shared" si="2"/>
        <v>79.367247929141897</v>
      </c>
      <c r="J46" s="3">
        <f t="shared" si="3"/>
        <v>103.61186472905504</v>
      </c>
      <c r="K46">
        <f>IF(F46&lt;SS4PWG!$D$10,0,SS4PWG!$D$9*0.02*SS4PWG!$D$8)</f>
        <v>0</v>
      </c>
      <c r="L46" s="3">
        <f t="shared" si="5"/>
        <v>0</v>
      </c>
      <c r="M46" s="3">
        <f t="shared" si="6"/>
        <v>0</v>
      </c>
      <c r="N46" s="3">
        <f t="shared" si="7"/>
        <v>0</v>
      </c>
      <c r="O46">
        <f>IF(SS4PWG!$D$7-L46&gt;0,0,O45+1)</f>
        <v>0</v>
      </c>
      <c r="P46">
        <f>IF(SS4PWG!$D$7-M46&gt;0,0,P45+1)</f>
        <v>0</v>
      </c>
      <c r="Q46">
        <f>IF(SS4PWG!$D$7-N46&gt;0,0,Q45+1)</f>
        <v>0</v>
      </c>
      <c r="R46" s="1">
        <f t="shared" si="8"/>
        <v>42661</v>
      </c>
      <c r="S46">
        <f t="shared" si="4"/>
        <v>3</v>
      </c>
    </row>
    <row r="47" spans="3:19" x14ac:dyDescent="0.45">
      <c r="F47" s="1">
        <f t="shared" si="9"/>
        <v>42662</v>
      </c>
      <c r="G47">
        <v>44</v>
      </c>
      <c r="H47" s="3">
        <f t="shared" si="1"/>
        <v>77.726303848327774</v>
      </c>
      <c r="I47" s="3">
        <f t="shared" si="2"/>
        <v>85.140233525501131</v>
      </c>
      <c r="J47" s="3">
        <f t="shared" si="3"/>
        <v>109.86521066533969</v>
      </c>
      <c r="K47">
        <f>IF(F47&lt;SS4PWG!$D$10,0,SS4PWG!$D$9*0.02*SS4PWG!$D$8)</f>
        <v>0</v>
      </c>
      <c r="L47" s="3">
        <f t="shared" si="5"/>
        <v>0</v>
      </c>
      <c r="M47" s="3">
        <f t="shared" si="6"/>
        <v>0</v>
      </c>
      <c r="N47" s="3">
        <f t="shared" si="7"/>
        <v>0</v>
      </c>
      <c r="O47">
        <f>IF(SS4PWG!$D$7-L47&gt;0,0,O46+1)</f>
        <v>0</v>
      </c>
      <c r="P47">
        <f>IF(SS4PWG!$D$7-M47&gt;0,0,P46+1)</f>
        <v>0</v>
      </c>
      <c r="Q47">
        <f>IF(SS4PWG!$D$7-N47&gt;0,0,Q46+1)</f>
        <v>0</v>
      </c>
      <c r="R47" s="1">
        <f t="shared" si="8"/>
        <v>42662</v>
      </c>
      <c r="S47">
        <f t="shared" si="4"/>
        <v>3</v>
      </c>
    </row>
    <row r="48" spans="3:19" x14ac:dyDescent="0.45">
      <c r="F48" s="1">
        <f t="shared" si="9"/>
        <v>42663</v>
      </c>
      <c r="G48">
        <v>45</v>
      </c>
      <c r="H48" s="3">
        <f t="shared" si="1"/>
        <v>84.040459799278054</v>
      </c>
      <c r="I48" s="3">
        <f t="shared" si="2"/>
        <v>91.130991920704517</v>
      </c>
      <c r="J48" s="3">
        <f t="shared" si="3"/>
        <v>116.26491992883322</v>
      </c>
      <c r="K48">
        <f>IF(F48&lt;SS4PWG!$D$10,0,SS4PWG!$D$9*0.02*SS4PWG!$D$8)</f>
        <v>0</v>
      </c>
      <c r="L48" s="3">
        <f t="shared" si="5"/>
        <v>0</v>
      </c>
      <c r="M48" s="3">
        <f t="shared" si="6"/>
        <v>0</v>
      </c>
      <c r="N48" s="3">
        <f t="shared" si="7"/>
        <v>0</v>
      </c>
      <c r="O48">
        <f>IF(SS4PWG!$D$7-L48&gt;0,0,O47+1)</f>
        <v>0</v>
      </c>
      <c r="P48">
        <f>IF(SS4PWG!$D$7-M48&gt;0,0,P47+1)</f>
        <v>0</v>
      </c>
      <c r="Q48">
        <f>IF(SS4PWG!$D$7-N48&gt;0,0,Q47+1)</f>
        <v>0</v>
      </c>
      <c r="R48" s="1">
        <f t="shared" si="8"/>
        <v>42663</v>
      </c>
      <c r="S48">
        <f t="shared" si="4"/>
        <v>3</v>
      </c>
    </row>
    <row r="49" spans="6:19" x14ac:dyDescent="0.45">
      <c r="F49" s="1">
        <f t="shared" si="9"/>
        <v>42664</v>
      </c>
      <c r="G49">
        <v>46</v>
      </c>
      <c r="H49" s="3">
        <f t="shared" si="1"/>
        <v>90.666403791289696</v>
      </c>
      <c r="I49" s="3">
        <f t="shared" si="2"/>
        <v>97.334200830458855</v>
      </c>
      <c r="J49" s="3">
        <f t="shared" si="3"/>
        <v>122.80165247309718</v>
      </c>
      <c r="K49">
        <f>IF(F49&lt;SS4PWG!$D$10,0,SS4PWG!$D$9*0.02*SS4PWG!$D$8)</f>
        <v>0</v>
      </c>
      <c r="L49" s="3">
        <f t="shared" si="5"/>
        <v>0</v>
      </c>
      <c r="M49" s="3">
        <f t="shared" si="6"/>
        <v>0</v>
      </c>
      <c r="N49" s="3">
        <f t="shared" si="7"/>
        <v>0</v>
      </c>
      <c r="O49">
        <f>IF(SS4PWG!$D$7-L49&gt;0,0,O48+1)</f>
        <v>0</v>
      </c>
      <c r="P49">
        <f>IF(SS4PWG!$D$7-M49&gt;0,0,P48+1)</f>
        <v>0</v>
      </c>
      <c r="Q49">
        <f>IF(SS4PWG!$D$7-N49&gt;0,0,Q48+1)</f>
        <v>0</v>
      </c>
      <c r="R49" s="1">
        <f t="shared" si="8"/>
        <v>42664</v>
      </c>
      <c r="S49">
        <f t="shared" si="4"/>
        <v>3</v>
      </c>
    </row>
    <row r="50" spans="6:19" x14ac:dyDescent="0.45">
      <c r="F50" s="1">
        <f t="shared" si="9"/>
        <v>42665</v>
      </c>
      <c r="G50">
        <v>47</v>
      </c>
      <c r="H50" s="3">
        <f t="shared" si="1"/>
        <v>97.604363645098388</v>
      </c>
      <c r="I50" s="3">
        <f t="shared" si="2"/>
        <v>103.74384832533029</v>
      </c>
      <c r="J50" s="3">
        <f t="shared" si="3"/>
        <v>129.46576871829734</v>
      </c>
      <c r="K50">
        <f>IF(F50&lt;SS4PWG!$D$10,0,SS4PWG!$D$9*0.02*SS4PWG!$D$8)</f>
        <v>0</v>
      </c>
      <c r="L50" s="3">
        <f t="shared" si="5"/>
        <v>0</v>
      </c>
      <c r="M50" s="3">
        <f t="shared" si="6"/>
        <v>0</v>
      </c>
      <c r="N50" s="3">
        <f t="shared" si="7"/>
        <v>0</v>
      </c>
      <c r="O50">
        <f>IF(SS4PWG!$D$7-L50&gt;0,0,O49+1)</f>
        <v>0</v>
      </c>
      <c r="P50">
        <f>IF(SS4PWG!$D$7-M50&gt;0,0,P49+1)</f>
        <v>0</v>
      </c>
      <c r="Q50">
        <f>IF(SS4PWG!$D$7-N50&gt;0,0,Q49+1)</f>
        <v>0</v>
      </c>
      <c r="R50" s="1">
        <f t="shared" si="8"/>
        <v>42665</v>
      </c>
      <c r="S50">
        <f t="shared" si="4"/>
        <v>3</v>
      </c>
    </row>
    <row r="51" spans="6:19" x14ac:dyDescent="0.45">
      <c r="F51" s="1">
        <f t="shared" si="9"/>
        <v>42666</v>
      </c>
      <c r="G51">
        <v>48</v>
      </c>
      <c r="H51" s="3">
        <f t="shared" si="1"/>
        <v>104.8536335662926</v>
      </c>
      <c r="I51" s="3">
        <f t="shared" si="2"/>
        <v>110.35327733921046</v>
      </c>
      <c r="J51" s="3">
        <f t="shared" si="3"/>
        <v>136.24738969603104</v>
      </c>
      <c r="K51">
        <f>IF(F51&lt;SS4PWG!$D$10,0,SS4PWG!$D$9*0.02*SS4PWG!$D$8)</f>
        <v>0</v>
      </c>
      <c r="L51" s="3">
        <f t="shared" si="5"/>
        <v>0</v>
      </c>
      <c r="M51" s="3">
        <f t="shared" si="6"/>
        <v>0</v>
      </c>
      <c r="N51" s="3">
        <f t="shared" si="7"/>
        <v>0</v>
      </c>
      <c r="O51">
        <f>IF(SS4PWG!$D$7-L51&gt;0,0,O50+1)</f>
        <v>0</v>
      </c>
      <c r="P51">
        <f>IF(SS4PWG!$D$7-M51&gt;0,0,P50+1)</f>
        <v>0</v>
      </c>
      <c r="Q51">
        <f>IF(SS4PWG!$D$7-N51&gt;0,0,Q50+1)</f>
        <v>0</v>
      </c>
      <c r="R51" s="1">
        <f t="shared" si="8"/>
        <v>42666</v>
      </c>
      <c r="S51">
        <f t="shared" si="4"/>
        <v>3</v>
      </c>
    </row>
    <row r="52" spans="6:19" x14ac:dyDescent="0.45">
      <c r="F52" s="1">
        <f t="shared" si="9"/>
        <v>42667</v>
      </c>
      <c r="G52">
        <v>49</v>
      </c>
      <c r="H52" s="3">
        <f t="shared" si="1"/>
        <v>112.41258165982937</v>
      </c>
      <c r="I52" s="3">
        <f t="shared" si="2"/>
        <v>117.15523318953794</v>
      </c>
      <c r="J52" s="3">
        <f t="shared" si="3"/>
        <v>143.13645576624816</v>
      </c>
      <c r="K52">
        <f>IF(F52&lt;SS4PWG!$D$10,0,SS4PWG!$D$9*0.02*SS4PWG!$D$8)</f>
        <v>0</v>
      </c>
      <c r="L52" s="3">
        <f t="shared" si="5"/>
        <v>0</v>
      </c>
      <c r="M52" s="3">
        <f t="shared" si="6"/>
        <v>0</v>
      </c>
      <c r="N52" s="3">
        <f t="shared" si="7"/>
        <v>0</v>
      </c>
      <c r="O52">
        <f>IF(SS4PWG!$D$7-L52&gt;0,0,O51+1)</f>
        <v>0</v>
      </c>
      <c r="P52">
        <f>IF(SS4PWG!$D$7-M52&gt;0,0,P51+1)</f>
        <v>0</v>
      </c>
      <c r="Q52">
        <f>IF(SS4PWG!$D$7-N52&gt;0,0,Q51+1)</f>
        <v>0</v>
      </c>
      <c r="R52" s="1">
        <f t="shared" si="8"/>
        <v>42667</v>
      </c>
      <c r="S52">
        <f t="shared" si="4"/>
        <v>3</v>
      </c>
    </row>
    <row r="53" spans="6:19" x14ac:dyDescent="0.45">
      <c r="F53" s="1">
        <f t="shared" si="9"/>
        <v>42668</v>
      </c>
      <c r="G53">
        <v>50</v>
      </c>
      <c r="H53" s="3">
        <f t="shared" si="1"/>
        <v>120.27866342739965</v>
      </c>
      <c r="I53" s="3">
        <f t="shared" si="2"/>
        <v>124.14191349698413</v>
      </c>
      <c r="J53" s="3">
        <f t="shared" si="3"/>
        <v>150.12278345084135</v>
      </c>
      <c r="K53">
        <f>IF(F53&lt;SS4PWG!$D$10,0,SS4PWG!$D$9*0.02*SS4PWG!$D$8)</f>
        <v>0</v>
      </c>
      <c r="L53" s="3">
        <f t="shared" si="5"/>
        <v>0</v>
      </c>
      <c r="M53" s="3">
        <f t="shared" si="6"/>
        <v>0</v>
      </c>
      <c r="N53" s="3">
        <f t="shared" si="7"/>
        <v>0</v>
      </c>
      <c r="O53">
        <f>IF(SS4PWG!$D$7-L53&gt;0,0,O52+1)</f>
        <v>0</v>
      </c>
      <c r="P53">
        <f>IF(SS4PWG!$D$7-M53&gt;0,0,P52+1)</f>
        <v>0</v>
      </c>
      <c r="Q53">
        <f>IF(SS4PWG!$D$7-N53&gt;0,0,Q52+1)</f>
        <v>0</v>
      </c>
      <c r="R53" s="1">
        <f t="shared" si="8"/>
        <v>42668</v>
      </c>
      <c r="S53">
        <f t="shared" si="4"/>
        <v>3</v>
      </c>
    </row>
    <row r="54" spans="6:19" x14ac:dyDescent="0.45">
      <c r="F54" s="1">
        <f t="shared" si="9"/>
        <v>42669</v>
      </c>
      <c r="G54">
        <v>51</v>
      </c>
      <c r="H54" s="3">
        <f t="shared" si="1"/>
        <v>128.44844090727764</v>
      </c>
      <c r="I54" s="3">
        <f t="shared" si="2"/>
        <v>131.30501990741621</v>
      </c>
      <c r="J54" s="3">
        <f t="shared" si="3"/>
        <v>157.19611999018898</v>
      </c>
      <c r="K54">
        <f>IF(F54&lt;SS4PWG!$D$10,0,SS4PWG!$D$9*0.02*SS4PWG!$D$8)</f>
        <v>0</v>
      </c>
      <c r="L54" s="3">
        <f t="shared" si="5"/>
        <v>0</v>
      </c>
      <c r="M54" s="3">
        <f t="shared" si="6"/>
        <v>0</v>
      </c>
      <c r="N54" s="3">
        <f t="shared" si="7"/>
        <v>0</v>
      </c>
      <c r="O54">
        <f>IF(SS4PWG!$D$7-L54&gt;0,0,O53+1)</f>
        <v>0</v>
      </c>
      <c r="P54">
        <f>IF(SS4PWG!$D$7-M54&gt;0,0,P53+1)</f>
        <v>0</v>
      </c>
      <c r="Q54">
        <f>IF(SS4PWG!$D$7-N54&gt;0,0,Q53+1)</f>
        <v>0</v>
      </c>
      <c r="R54" s="1">
        <f t="shared" si="8"/>
        <v>42669</v>
      </c>
      <c r="S54">
        <f t="shared" si="4"/>
        <v>3</v>
      </c>
    </row>
    <row r="55" spans="6:19" x14ac:dyDescent="0.45">
      <c r="F55" s="1">
        <f t="shared" si="9"/>
        <v>42670</v>
      </c>
      <c r="G55">
        <v>52</v>
      </c>
      <c r="H55" s="3">
        <f t="shared" si="1"/>
        <v>136.91760707345739</v>
      </c>
      <c r="I55" s="3">
        <f t="shared" si="2"/>
        <v>138.63581104123787</v>
      </c>
      <c r="J55" s="3">
        <f t="shared" si="3"/>
        <v>164.34619528991664</v>
      </c>
      <c r="K55">
        <f>IF(F55&lt;SS4PWG!$D$10,0,SS4PWG!$D$9*0.02*SS4PWG!$D$8)</f>
        <v>0</v>
      </c>
      <c r="L55" s="3">
        <f t="shared" si="5"/>
        <v>0</v>
      </c>
      <c r="M55" s="3">
        <f t="shared" si="6"/>
        <v>0</v>
      </c>
      <c r="N55" s="3">
        <f t="shared" si="7"/>
        <v>0</v>
      </c>
      <c r="O55">
        <f>IF(SS4PWG!$D$7-L55&gt;0,0,O54+1)</f>
        <v>0</v>
      </c>
      <c r="P55">
        <f>IF(SS4PWG!$D$7-M55&gt;0,0,P54+1)</f>
        <v>0</v>
      </c>
      <c r="Q55">
        <f>IF(SS4PWG!$D$7-N55&gt;0,0,Q54+1)</f>
        <v>0</v>
      </c>
      <c r="R55" s="1">
        <f t="shared" si="8"/>
        <v>42670</v>
      </c>
      <c r="S55">
        <f t="shared" si="4"/>
        <v>3</v>
      </c>
    </row>
    <row r="56" spans="6:19" x14ac:dyDescent="0.45">
      <c r="F56" s="1">
        <f t="shared" si="9"/>
        <v>42671</v>
      </c>
      <c r="G56">
        <v>53</v>
      </c>
      <c r="H56" s="3">
        <f t="shared" si="1"/>
        <v>145.68101507595668</v>
      </c>
      <c r="I56" s="3">
        <f t="shared" si="2"/>
        <v>146.12515612357456</v>
      </c>
      <c r="J56" s="3">
        <f t="shared" si="3"/>
        <v>171.56277098447148</v>
      </c>
      <c r="K56">
        <f>IF(F56&lt;SS4PWG!$D$10,0,SS4PWG!$D$9*0.02*SS4PWG!$D$8)</f>
        <v>0</v>
      </c>
      <c r="L56" s="3">
        <f t="shared" si="5"/>
        <v>0</v>
      </c>
      <c r="M56" s="3">
        <f t="shared" si="6"/>
        <v>0</v>
      </c>
      <c r="N56" s="3">
        <f t="shared" si="7"/>
        <v>0</v>
      </c>
      <c r="O56">
        <f>IF(SS4PWG!$D$7-L56&gt;0,0,O55+1)</f>
        <v>0</v>
      </c>
      <c r="P56">
        <f>IF(SS4PWG!$D$7-M56&gt;0,0,P55+1)</f>
        <v>0</v>
      </c>
      <c r="Q56">
        <f>IF(SS4PWG!$D$7-N56&gt;0,0,Q55+1)</f>
        <v>0</v>
      </c>
      <c r="R56" s="1">
        <f t="shared" si="8"/>
        <v>42671</v>
      </c>
      <c r="S56">
        <f t="shared" si="4"/>
        <v>3</v>
      </c>
    </row>
    <row r="57" spans="6:19" x14ac:dyDescent="0.45">
      <c r="F57" s="1">
        <f t="shared" si="9"/>
        <v>42672</v>
      </c>
      <c r="G57">
        <v>54</v>
      </c>
      <c r="H57" s="3">
        <f t="shared" si="1"/>
        <v>154.73271187702952</v>
      </c>
      <c r="I57" s="3">
        <f t="shared" si="2"/>
        <v>153.7635887821184</v>
      </c>
      <c r="J57" s="3">
        <f t="shared" si="3"/>
        <v>178.83568640097647</v>
      </c>
      <c r="K57">
        <f>IF(F57&lt;SS4PWG!$D$10,0,SS4PWG!$D$9*0.02*SS4PWG!$D$8)</f>
        <v>0</v>
      </c>
      <c r="L57" s="3">
        <f t="shared" si="5"/>
        <v>0</v>
      </c>
      <c r="M57" s="3">
        <f t="shared" si="6"/>
        <v>0</v>
      </c>
      <c r="N57" s="3">
        <f t="shared" si="7"/>
        <v>0</v>
      </c>
      <c r="O57">
        <f>IF(SS4PWG!$D$7-L57&gt;0,0,O56+1)</f>
        <v>0</v>
      </c>
      <c r="P57">
        <f>IF(SS4PWG!$D$7-M57&gt;0,0,P56+1)</f>
        <v>0</v>
      </c>
      <c r="Q57">
        <f>IF(SS4PWG!$D$7-N57&gt;0,0,Q56+1)</f>
        <v>0</v>
      </c>
      <c r="R57" s="1">
        <f t="shared" si="8"/>
        <v>42672</v>
      </c>
      <c r="S57">
        <f t="shared" si="4"/>
        <v>3</v>
      </c>
    </row>
    <row r="58" spans="6:19" x14ac:dyDescent="0.45">
      <c r="F58" s="1">
        <f t="shared" si="9"/>
        <v>42673</v>
      </c>
      <c r="G58">
        <v>55</v>
      </c>
      <c r="H58" s="3">
        <f t="shared" si="1"/>
        <v>164.0659758184413</v>
      </c>
      <c r="I58" s="3">
        <f t="shared" si="2"/>
        <v>161.54136053671633</v>
      </c>
      <c r="J58" s="3">
        <f t="shared" si="3"/>
        <v>186.15490126063244</v>
      </c>
      <c r="K58">
        <f>IF(F58&lt;SS4PWG!$D$10,0,SS4PWG!$D$9*0.02*SS4PWG!$D$8)</f>
        <v>0</v>
      </c>
      <c r="L58" s="3">
        <f t="shared" si="5"/>
        <v>0</v>
      </c>
      <c r="M58" s="3">
        <f t="shared" si="6"/>
        <v>0</v>
      </c>
      <c r="N58" s="3">
        <f t="shared" si="7"/>
        <v>0</v>
      </c>
      <c r="O58">
        <f>IF(SS4PWG!$D$7-L58&gt;0,0,O57+1)</f>
        <v>0</v>
      </c>
      <c r="P58">
        <f>IF(SS4PWG!$D$7-M58&gt;0,0,P57+1)</f>
        <v>0</v>
      </c>
      <c r="Q58">
        <f>IF(SS4PWG!$D$7-N58&gt;0,0,Q57+1)</f>
        <v>0</v>
      </c>
      <c r="R58" s="1">
        <f t="shared" si="8"/>
        <v>42673</v>
      </c>
      <c r="S58">
        <f t="shared" si="4"/>
        <v>3</v>
      </c>
    </row>
    <row r="59" spans="6:19" x14ac:dyDescent="0.45">
      <c r="F59" s="1">
        <f t="shared" si="9"/>
        <v>42674</v>
      </c>
      <c r="G59">
        <v>56</v>
      </c>
      <c r="H59" s="3">
        <f t="shared" si="1"/>
        <v>173.67335764255816</v>
      </c>
      <c r="I59" s="3">
        <f t="shared" si="2"/>
        <v>169.44849354496293</v>
      </c>
      <c r="J59" s="3">
        <f t="shared" si="3"/>
        <v>193.510535005164</v>
      </c>
      <c r="K59">
        <f>IF(F59&lt;SS4PWG!$D$10,0,SS4PWG!$D$9*0.02*SS4PWG!$D$8)</f>
        <v>0</v>
      </c>
      <c r="L59" s="3">
        <f t="shared" si="5"/>
        <v>0</v>
      </c>
      <c r="M59" s="3">
        <f t="shared" si="6"/>
        <v>0</v>
      </c>
      <c r="N59" s="3">
        <f t="shared" si="7"/>
        <v>0</v>
      </c>
      <c r="O59">
        <f>IF(SS4PWG!$D$7-L59&gt;0,0,O58+1)</f>
        <v>0</v>
      </c>
      <c r="P59">
        <f>IF(SS4PWG!$D$7-M59&gt;0,0,P58+1)</f>
        <v>0</v>
      </c>
      <c r="Q59">
        <f>IF(SS4PWG!$D$7-N59&gt;0,0,Q58+1)</f>
        <v>0</v>
      </c>
      <c r="R59" s="1">
        <f t="shared" si="8"/>
        <v>42674</v>
      </c>
      <c r="S59">
        <f t="shared" si="4"/>
        <v>3</v>
      </c>
    </row>
    <row r="60" spans="6:19" x14ac:dyDescent="0.45">
      <c r="F60" s="1">
        <f t="shared" si="9"/>
        <v>42675</v>
      </c>
      <c r="G60">
        <v>57</v>
      </c>
      <c r="H60" s="3">
        <f t="shared" si="1"/>
        <v>183.54672448435718</v>
      </c>
      <c r="I60" s="3">
        <f t="shared" si="2"/>
        <v>177.47483221021108</v>
      </c>
      <c r="J60" s="3">
        <f t="shared" si="3"/>
        <v>200.89290268211158</v>
      </c>
      <c r="K60">
        <f>IF(F60&lt;SS4PWG!$D$10,0,SS4PWG!$D$9*0.02*SS4PWG!$D$8)</f>
        <v>24</v>
      </c>
      <c r="L60" s="3">
        <f t="shared" si="5"/>
        <v>1.5383164258021624</v>
      </c>
      <c r="M60" s="3">
        <f t="shared" si="6"/>
        <v>1.5909463762277911</v>
      </c>
      <c r="N60" s="3">
        <f t="shared" si="7"/>
        <v>1.4054898774759581</v>
      </c>
      <c r="O60">
        <f>IF(SS4PWG!$D$7-L60&gt;0,0,O59+1)</f>
        <v>0</v>
      </c>
      <c r="P60">
        <f>IF(SS4PWG!$D$7-M60&gt;0,0,P59+1)</f>
        <v>0</v>
      </c>
      <c r="Q60">
        <f>IF(SS4PWG!$D$7-N60&gt;0,0,Q59+1)</f>
        <v>0</v>
      </c>
      <c r="R60" s="1">
        <f t="shared" si="8"/>
        <v>42675</v>
      </c>
      <c r="S60">
        <f t="shared" si="4"/>
        <v>3</v>
      </c>
    </row>
    <row r="61" spans="6:19" x14ac:dyDescent="0.45">
      <c r="F61" s="1">
        <f t="shared" si="9"/>
        <v>42676</v>
      </c>
      <c r="G61">
        <v>58</v>
      </c>
      <c r="H61" s="3">
        <f t="shared" si="1"/>
        <v>193.67730635205322</v>
      </c>
      <c r="I61" s="3">
        <f t="shared" si="2"/>
        <v>185.61009330166732</v>
      </c>
      <c r="J61" s="3">
        <f t="shared" si="3"/>
        <v>208.29254736491313</v>
      </c>
      <c r="K61">
        <f>IF(F61&lt;SS4PWG!$D$10,0,SS4PWG!$D$9*0.02*SS4PWG!$D$8)</f>
        <v>24</v>
      </c>
      <c r="L61" s="3">
        <f t="shared" si="5"/>
        <v>2.9961689047251649</v>
      </c>
      <c r="M61" s="3">
        <f t="shared" si="6"/>
        <v>3.1121618239112836</v>
      </c>
      <c r="N61" s="3">
        <f t="shared" si="7"/>
        <v>2.7610493765962465</v>
      </c>
      <c r="O61">
        <f>IF(SS4PWG!$D$7-L61&gt;0,0,O60+1)</f>
        <v>0</v>
      </c>
      <c r="P61">
        <f>IF(SS4PWG!$D$7-M61&gt;0,0,P60+1)</f>
        <v>0</v>
      </c>
      <c r="Q61">
        <f>IF(SS4PWG!$D$7-N61&gt;0,0,Q60+1)</f>
        <v>0</v>
      </c>
      <c r="R61" s="1">
        <f t="shared" si="8"/>
        <v>42676</v>
      </c>
      <c r="S61">
        <f t="shared" si="4"/>
        <v>3</v>
      </c>
    </row>
    <row r="62" spans="6:19" x14ac:dyDescent="0.45">
      <c r="F62" s="1">
        <f t="shared" si="9"/>
        <v>42677</v>
      </c>
      <c r="G62">
        <v>59</v>
      </c>
      <c r="H62" s="3">
        <f t="shared" si="1"/>
        <v>204.05574462030935</v>
      </c>
      <c r="I62" s="3">
        <f t="shared" si="2"/>
        <v>193.84391427982732</v>
      </c>
      <c r="J62" s="3">
        <f t="shared" si="3"/>
        <v>215.70026912158028</v>
      </c>
      <c r="K62">
        <f>IF(F62&lt;SS4PWG!$D$10,0,SS4PWG!$D$9*0.02*SS4PWG!$D$8)</f>
        <v>24</v>
      </c>
      <c r="L62" s="3">
        <f t="shared" si="5"/>
        <v>4.3798738413435894</v>
      </c>
      <c r="M62" s="3">
        <f t="shared" si="6"/>
        <v>4.5687612855217949</v>
      </c>
      <c r="N62" s="3">
        <f t="shared" si="7"/>
        <v>4.0700553520005762</v>
      </c>
      <c r="O62">
        <f>IF(SS4PWG!$D$7-L62&gt;0,0,O61+1)</f>
        <v>0</v>
      </c>
      <c r="P62">
        <f>IF(SS4PWG!$D$7-M62&gt;0,0,P61+1)</f>
        <v>0</v>
      </c>
      <c r="Q62">
        <f>IF(SS4PWG!$D$7-N62&gt;0,0,Q61+1)</f>
        <v>0</v>
      </c>
      <c r="R62" s="1">
        <f t="shared" si="8"/>
        <v>42677</v>
      </c>
      <c r="S62">
        <f t="shared" si="4"/>
        <v>3</v>
      </c>
    </row>
    <row r="63" spans="6:19" x14ac:dyDescent="0.45">
      <c r="F63" s="1">
        <f t="shared" si="9"/>
        <v>42678</v>
      </c>
      <c r="G63">
        <v>60</v>
      </c>
      <c r="H63" s="3">
        <f t="shared" si="1"/>
        <v>214.67214207133736</v>
      </c>
      <c r="I63" s="3">
        <f t="shared" si="2"/>
        <v>202.16589956373198</v>
      </c>
      <c r="J63" s="3">
        <f t="shared" si="3"/>
        <v>223.10715057929576</v>
      </c>
      <c r="K63">
        <f>IF(F63&lt;SS4PWG!$D$10,0,SS4PWG!$D$9*0.02*SS4PWG!$D$8)</f>
        <v>24</v>
      </c>
      <c r="L63" s="3">
        <f t="shared" si="5"/>
        <v>5.6951490254084245</v>
      </c>
      <c r="M63" s="3">
        <f t="shared" si="6"/>
        <v>5.9654010837557205</v>
      </c>
      <c r="N63" s="3">
        <f t="shared" si="7"/>
        <v>5.3356039480152875</v>
      </c>
      <c r="O63">
        <f>IF(SS4PWG!$D$7-L63&gt;0,0,O62+1)</f>
        <v>0</v>
      </c>
      <c r="P63">
        <f>IF(SS4PWG!$D$7-M63&gt;0,0,P62+1)</f>
        <v>0</v>
      </c>
      <c r="Q63">
        <f>IF(SS4PWG!$D$7-N63&gt;0,0,Q62+1)</f>
        <v>0</v>
      </c>
      <c r="R63" s="1">
        <f t="shared" si="8"/>
        <v>42678</v>
      </c>
      <c r="S63">
        <f t="shared" si="4"/>
        <v>3</v>
      </c>
    </row>
    <row r="64" spans="6:19" x14ac:dyDescent="0.45">
      <c r="F64" s="1">
        <f t="shared" si="9"/>
        <v>42679</v>
      </c>
      <c r="G64">
        <v>61</v>
      </c>
      <c r="H64" s="3">
        <f t="shared" si="1"/>
        <v>225.51611403500166</v>
      </c>
      <c r="I64" s="3">
        <f t="shared" si="2"/>
        <v>210.56566451879945</v>
      </c>
      <c r="J64" s="3">
        <f t="shared" si="3"/>
        <v>230.50457916151544</v>
      </c>
      <c r="K64">
        <f>IF(F64&lt;SS4PWG!$D$10,0,SS4PWG!$D$9*0.02*SS4PWG!$D$8)</f>
        <v>24</v>
      </c>
      <c r="L64" s="3">
        <f t="shared" si="5"/>
        <v>6.9471790294933982</v>
      </c>
      <c r="M64" s="3">
        <f t="shared" si="6"/>
        <v>7.3063269266357782</v>
      </c>
      <c r="N64" s="3">
        <f t="shared" si="7"/>
        <v>6.5605381432645054</v>
      </c>
      <c r="O64">
        <f>IF(SS4PWG!$D$7-L64&gt;0,0,O63+1)</f>
        <v>0</v>
      </c>
      <c r="P64">
        <f>IF(SS4PWG!$D$7-M64&gt;0,0,P63+1)</f>
        <v>0</v>
      </c>
      <c r="Q64">
        <f>IF(SS4PWG!$D$7-N64&gt;0,0,Q63+1)</f>
        <v>0</v>
      </c>
      <c r="R64" s="1">
        <f t="shared" si="8"/>
        <v>42679</v>
      </c>
      <c r="S64">
        <f t="shared" si="4"/>
        <v>3</v>
      </c>
    </row>
    <row r="65" spans="6:19" x14ac:dyDescent="0.45">
      <c r="F65" s="1">
        <f t="shared" si="9"/>
        <v>42680</v>
      </c>
      <c r="G65">
        <v>62</v>
      </c>
      <c r="H65" s="3">
        <f t="shared" si="1"/>
        <v>236.57684019866599</v>
      </c>
      <c r="I65" s="3">
        <f t="shared" si="2"/>
        <v>219.03287698479761</v>
      </c>
      <c r="J65" s="3">
        <f t="shared" si="3"/>
        <v>237.88426609923587</v>
      </c>
      <c r="K65">
        <f>IF(F65&lt;SS4PWG!$D$10,0,SS4PWG!$D$9*0.02*SS4PWG!$D$8)</f>
        <v>24</v>
      </c>
      <c r="L65" s="3">
        <f t="shared" si="5"/>
        <v>8.1406726146616002</v>
      </c>
      <c r="M65" s="3">
        <f t="shared" si="6"/>
        <v>8.5954162408215566</v>
      </c>
      <c r="N65" s="3">
        <f t="shared" si="7"/>
        <v>7.747472217578963</v>
      </c>
      <c r="O65">
        <f>IF(SS4PWG!$D$7-L65&gt;0,0,O64+1)</f>
        <v>0</v>
      </c>
      <c r="P65">
        <f>IF(SS4PWG!$D$7-M65&gt;0,0,P64+1)</f>
        <v>0</v>
      </c>
      <c r="Q65">
        <f>IF(SS4PWG!$D$7-N65&gt;0,0,Q64+1)</f>
        <v>0</v>
      </c>
      <c r="R65" s="1">
        <f t="shared" si="8"/>
        <v>42680</v>
      </c>
      <c r="S65">
        <f t="shared" si="4"/>
        <v>3</v>
      </c>
    </row>
    <row r="66" spans="6:19" x14ac:dyDescent="0.45">
      <c r="F66" s="1">
        <f t="shared" si="9"/>
        <v>42681</v>
      </c>
      <c r="G66">
        <v>63</v>
      </c>
      <c r="H66" s="3">
        <f t="shared" si="1"/>
        <v>247.84311668036986</v>
      </c>
      <c r="I66" s="3">
        <f t="shared" si="2"/>
        <v>227.55729620245961</v>
      </c>
      <c r="J66" s="3">
        <f t="shared" si="3"/>
        <v>245.23826233916677</v>
      </c>
      <c r="K66">
        <f>IF(F66&lt;SS4PWG!$D$10,0,SS4PWG!$D$9*0.02*SS4PWG!$D$8)</f>
        <v>24</v>
      </c>
      <c r="L66" s="3">
        <f t="shared" si="5"/>
        <v>9.2799132155640098</v>
      </c>
      <c r="M66" s="3">
        <f t="shared" si="6"/>
        <v>9.8362155730708682</v>
      </c>
      <c r="N66" s="3">
        <f t="shared" si="7"/>
        <v>8.8988135233087107</v>
      </c>
      <c r="O66">
        <f>IF(SS4PWG!$D$7-L66&gt;0,0,O65+1)</f>
        <v>0</v>
      </c>
      <c r="P66">
        <f>IF(SS4PWG!$D$7-M66&gt;0,0,P65+1)</f>
        <v>0</v>
      </c>
      <c r="Q66">
        <f>IF(SS4PWG!$D$7-N66&gt;0,0,Q65+1)</f>
        <v>0</v>
      </c>
      <c r="R66" s="1">
        <f t="shared" si="8"/>
        <v>42681</v>
      </c>
      <c r="S66">
        <f t="shared" si="4"/>
        <v>3</v>
      </c>
    </row>
    <row r="67" spans="6:19" x14ac:dyDescent="0.45">
      <c r="F67" s="1">
        <f t="shared" si="9"/>
        <v>42682</v>
      </c>
      <c r="G67">
        <v>64</v>
      </c>
      <c r="H67" s="3">
        <f t="shared" si="1"/>
        <v>259.30340798436998</v>
      </c>
      <c r="I67" s="3">
        <f t="shared" si="2"/>
        <v>236.12880903396083</v>
      </c>
      <c r="J67" s="3">
        <f t="shared" si="3"/>
        <v>252.55897148883508</v>
      </c>
      <c r="K67">
        <f>IF(F67&lt;SS4PWG!$D$10,0,SS4PWG!$D$9*0.02*SS4PWG!$D$8)</f>
        <v>24</v>
      </c>
      <c r="L67" s="3">
        <f t="shared" si="5"/>
        <v>10.368803420946463</v>
      </c>
      <c r="M67" s="3">
        <f t="shared" si="6"/>
        <v>11.031973694799511</v>
      </c>
      <c r="N67" s="3">
        <f t="shared" si="7"/>
        <v>10.016781891298175</v>
      </c>
      <c r="O67">
        <f>IF(SS4PWG!$D$7-L67&gt;0,0,O66+1)</f>
        <v>0</v>
      </c>
      <c r="P67">
        <f>IF(SS4PWG!$D$7-M67&gt;0,0,P66+1)</f>
        <v>0</v>
      </c>
      <c r="Q67">
        <f>IF(SS4PWG!$D$7-N67&gt;0,0,Q66+1)</f>
        <v>0</v>
      </c>
      <c r="R67" s="1">
        <f t="shared" si="8"/>
        <v>42682</v>
      </c>
      <c r="S67">
        <f t="shared" si="4"/>
        <v>3</v>
      </c>
    </row>
    <row r="68" spans="6:19" x14ac:dyDescent="0.45">
      <c r="F68" s="1">
        <f t="shared" si="9"/>
        <v>42683</v>
      </c>
      <c r="G68">
        <v>65</v>
      </c>
      <c r="H68" s="3">
        <f t="shared" ref="H68:H131" si="12">$B$16*EXP(-$C$16*EXP(-$D$16*G68))</f>
        <v>270.94589848556058</v>
      </c>
      <c r="I68" s="3">
        <f t="shared" ref="I68:I131" si="13">$B$17*EXP(-$C$17*EXP(-$D$17*G68))</f>
        <v>244.73746340673279</v>
      </c>
      <c r="J68" s="3">
        <f t="shared" ref="J68:J131" si="14">$B$18*EXP(-$C$18*EXP(-$D$18*G68))</f>
        <v>259.83915995237714</v>
      </c>
      <c r="K68">
        <f>IF(F68&lt;SS4PWG!$D$10,0,SS4PWG!$D$9*0.02*SS4PWG!$D$8)</f>
        <v>24</v>
      </c>
      <c r="L68" s="3">
        <f t="shared" si="5"/>
        <v>11.410904234262587</v>
      </c>
      <c r="M68" s="3">
        <f t="shared" si="6"/>
        <v>12.185670955717935</v>
      </c>
      <c r="N68" s="3">
        <f t="shared" si="7"/>
        <v>11.103426957531532</v>
      </c>
      <c r="O68">
        <f>IF(SS4PWG!$D$7-L68&gt;0,0,O67+1)</f>
        <v>0</v>
      </c>
      <c r="P68">
        <f>IF(SS4PWG!$D$7-M68&gt;0,0,P67+1)</f>
        <v>0</v>
      </c>
      <c r="Q68">
        <f>IF(SS4PWG!$D$7-N68&gt;0,0,Q67+1)</f>
        <v>0</v>
      </c>
      <c r="R68" s="1">
        <f t="shared" si="8"/>
        <v>42683</v>
      </c>
      <c r="S68">
        <f t="shared" ref="S68:S131" si="15">COUNTIF(O68:Q68,0)</f>
        <v>3</v>
      </c>
    </row>
    <row r="69" spans="6:19" x14ac:dyDescent="0.45">
      <c r="F69" s="1">
        <f t="shared" si="9"/>
        <v>42684</v>
      </c>
      <c r="G69">
        <v>66</v>
      </c>
      <c r="H69" s="3">
        <f t="shared" si="12"/>
        <v>282.75854311824634</v>
      </c>
      <c r="I69" s="3">
        <f t="shared" si="13"/>
        <v>253.37349894168631</v>
      </c>
      <c r="J69" s="3">
        <f t="shared" si="14"/>
        <v>267.07196442122671</v>
      </c>
      <c r="K69">
        <f>IF(F69&lt;SS4PWG!$D$10,0,SS4PWG!$D$9*0.02*SS4PWG!$D$8)</f>
        <v>24</v>
      </c>
      <c r="L69" s="3">
        <f t="shared" ref="L69:L132" si="16">L68+K69/0.85*1000/H69/100</f>
        <v>12.409469787977418</v>
      </c>
      <c r="M69" s="3">
        <f t="shared" ref="M69:M132" si="17">M68+K69/0.85*1000/I69/100</f>
        <v>13.300045356970742</v>
      </c>
      <c r="N69" s="3">
        <f t="shared" ref="N69:N132" si="18">N68+K69/0.85*1000/J69/100</f>
        <v>12.16064365861193</v>
      </c>
      <c r="O69">
        <f>IF(SS4PWG!$D$7-L69&gt;0,0,O68+1)</f>
        <v>0</v>
      </c>
      <c r="P69">
        <f>IF(SS4PWG!$D$7-M69&gt;0,0,P68+1)</f>
        <v>0</v>
      </c>
      <c r="Q69">
        <f>IF(SS4PWG!$D$7-N69&gt;0,0,Q68+1)</f>
        <v>0</v>
      </c>
      <c r="R69" s="1">
        <f t="shared" ref="R69:R132" si="19">R68+1</f>
        <v>42684</v>
      </c>
      <c r="S69">
        <f t="shared" si="15"/>
        <v>3</v>
      </c>
    </row>
    <row r="70" spans="6:19" x14ac:dyDescent="0.45">
      <c r="F70" s="1">
        <f t="shared" si="9"/>
        <v>42685</v>
      </c>
      <c r="G70">
        <v>67</v>
      </c>
      <c r="H70" s="3">
        <f t="shared" si="12"/>
        <v>294.72911697467725</v>
      </c>
      <c r="I70" s="3">
        <f t="shared" si="13"/>
        <v>262.02737475574753</v>
      </c>
      <c r="J70" s="3">
        <f t="shared" si="14"/>
        <v>274.25089689134069</v>
      </c>
      <c r="K70">
        <f>IF(F70&lt;SS4PWG!$D$10,0,SS4PWG!$D$9*0.02*SS4PWG!$D$8)</f>
        <v>24</v>
      </c>
      <c r="L70" s="3">
        <f t="shared" si="16"/>
        <v>13.367478090905731</v>
      </c>
      <c r="M70" s="3">
        <f t="shared" si="17"/>
        <v>14.377615749910296</v>
      </c>
      <c r="N70" s="3">
        <f t="shared" si="18"/>
        <v>13.190186111807042</v>
      </c>
      <c r="O70">
        <f>IF(SS4PWG!$D$7-L70&gt;0,0,O69+1)</f>
        <v>0</v>
      </c>
      <c r="P70">
        <f>IF(SS4PWG!$D$7-M70&gt;0,0,P69+1)</f>
        <v>0</v>
      </c>
      <c r="Q70">
        <f>IF(SS4PWG!$D$7-N70&gt;0,0,Q69+1)</f>
        <v>0</v>
      </c>
      <c r="R70" s="1">
        <f t="shared" si="19"/>
        <v>42685</v>
      </c>
      <c r="S70">
        <f t="shared" si="15"/>
        <v>3</v>
      </c>
    </row>
    <row r="71" spans="6:19" x14ac:dyDescent="0.45">
      <c r="F71" s="1">
        <f t="shared" si="9"/>
        <v>42686</v>
      </c>
      <c r="G71">
        <v>68</v>
      </c>
      <c r="H71" s="3">
        <f t="shared" si="12"/>
        <v>306.84526354918938</v>
      </c>
      <c r="I71" s="3">
        <f t="shared" si="13"/>
        <v>270.6897944546086</v>
      </c>
      <c r="J71" s="3">
        <f t="shared" si="14"/>
        <v>281.36984738332433</v>
      </c>
      <c r="K71">
        <f>IF(F71&lt;SS4PWG!$D$10,0,SS4PWG!$D$9*0.02*SS4PWG!$D$8)</f>
        <v>24</v>
      </c>
      <c r="L71" s="3">
        <f t="shared" si="16"/>
        <v>14.287658307835192</v>
      </c>
      <c r="M71" s="3">
        <f t="shared" si="17"/>
        <v>15.420702511808214</v>
      </c>
      <c r="N71" s="3">
        <f t="shared" si="18"/>
        <v>14.193680067546397</v>
      </c>
      <c r="O71">
        <f>IF(SS4PWG!$D$7-L71&gt;0,0,O70+1)</f>
        <v>0</v>
      </c>
      <c r="P71">
        <f>IF(SS4PWG!$D$7-M71&gt;0,0,P70+1)</f>
        <v>0</v>
      </c>
      <c r="Q71">
        <f>IF(SS4PWG!$D$7-N71&gt;0,0,Q70+1)</f>
        <v>0</v>
      </c>
      <c r="R71" s="1">
        <f t="shared" si="19"/>
        <v>42686</v>
      </c>
      <c r="S71">
        <f t="shared" si="15"/>
        <v>3</v>
      </c>
    </row>
    <row r="72" spans="6:19" x14ac:dyDescent="0.45">
      <c r="F72" s="1">
        <f t="shared" si="9"/>
        <v>42687</v>
      </c>
      <c r="G72">
        <v>69</v>
      </c>
      <c r="H72" s="3">
        <f t="shared" si="12"/>
        <v>319.09454139432148</v>
      </c>
      <c r="I72" s="3">
        <f t="shared" si="13"/>
        <v>279.35172835475402</v>
      </c>
      <c r="J72" s="3">
        <f t="shared" si="14"/>
        <v>288.4230845441013</v>
      </c>
      <c r="K72">
        <f>IF(F72&lt;SS4PWG!$D$10,0,SS4PWG!$D$9*0.02*SS4PWG!$D$8)</f>
        <v>24</v>
      </c>
      <c r="L72" s="3">
        <f t="shared" si="16"/>
        <v>15.17251500247715</v>
      </c>
      <c r="M72" s="3">
        <f t="shared" si="17"/>
        <v>16.431446002959646</v>
      </c>
      <c r="N72" s="3">
        <f t="shared" si="18"/>
        <v>15.172634098298737</v>
      </c>
      <c r="O72">
        <f>IF(SS4PWG!$D$7-L72&gt;0,0,O71+1)</f>
        <v>0</v>
      </c>
      <c r="P72">
        <f>IF(SS4PWG!$D$7-M72&gt;0,0,P71+1)</f>
        <v>0</v>
      </c>
      <c r="Q72">
        <f>IF(SS4PWG!$D$7-N72&gt;0,0,Q71+1)</f>
        <v>0</v>
      </c>
      <c r="R72" s="1">
        <f t="shared" si="19"/>
        <v>42687</v>
      </c>
      <c r="S72">
        <f t="shared" si="15"/>
        <v>3</v>
      </c>
    </row>
    <row r="73" spans="6:19" x14ac:dyDescent="0.45">
      <c r="F73" s="1">
        <f t="shared" si="9"/>
        <v>42688</v>
      </c>
      <c r="G73">
        <v>70</v>
      </c>
      <c r="H73" s="3">
        <f t="shared" si="12"/>
        <v>331.4644689855009</v>
      </c>
      <c r="I73" s="3">
        <f t="shared" si="13"/>
        <v>288.00443299417714</v>
      </c>
      <c r="J73" s="3">
        <f t="shared" si="14"/>
        <v>295.40525430890619</v>
      </c>
      <c r="K73">
        <f>IF(F73&lt;SS4PWG!$D$10,0,SS4PWG!$D$9*0.02*SS4PWG!$D$8)</f>
        <v>24</v>
      </c>
      <c r="L73" s="3">
        <f t="shared" si="16"/>
        <v>16.024349716588912</v>
      </c>
      <c r="M73" s="3">
        <f t="shared" si="17"/>
        <v>17.411823069524377</v>
      </c>
      <c r="N73" s="3">
        <f t="shared" si="18"/>
        <v>16.128449667107859</v>
      </c>
      <c r="O73">
        <f>IF(SS4PWG!$D$7-L73&gt;0,0,O72+1)</f>
        <v>0</v>
      </c>
      <c r="P73">
        <f>IF(SS4PWG!$D$7-M73&gt;0,0,P72+1)</f>
        <v>0</v>
      </c>
      <c r="Q73">
        <f>IF(SS4PWG!$D$7-N73&gt;0,0,Q72+1)</f>
        <v>0</v>
      </c>
      <c r="R73" s="1">
        <f t="shared" si="19"/>
        <v>42688</v>
      </c>
      <c r="S73">
        <f t="shared" si="15"/>
        <v>3</v>
      </c>
    </row>
    <row r="74" spans="6:19" x14ac:dyDescent="0.45">
      <c r="F74" s="1">
        <f t="shared" si="9"/>
        <v>42689</v>
      </c>
      <c r="G74">
        <v>71</v>
      </c>
      <c r="H74" s="3">
        <f t="shared" si="12"/>
        <v>343.94256762049599</v>
      </c>
      <c r="I74" s="3">
        <f t="shared" si="13"/>
        <v>296.63946800882309</v>
      </c>
      <c r="J74" s="3">
        <f t="shared" si="14"/>
        <v>302.31137680063694</v>
      </c>
      <c r="K74">
        <f>IF(F74&lt;SS4PWG!$D$10,0,SS4PWG!$D$9*0.02*SS4PWG!$D$8)</f>
        <v>24</v>
      </c>
      <c r="L74" s="3">
        <f t="shared" si="16"/>
        <v>16.845280208356414</v>
      </c>
      <c r="M74" s="3">
        <f t="shared" si="17"/>
        <v>18.363661822040182</v>
      </c>
      <c r="N74" s="3">
        <f t="shared" si="18"/>
        <v>17.062430201233347</v>
      </c>
      <c r="O74">
        <f>IF(SS4PWG!$D$7-L74&gt;0,0,O73+1)</f>
        <v>0</v>
      </c>
      <c r="P74">
        <f>IF(SS4PWG!$D$7-M74&gt;0,0,P73+1)</f>
        <v>0</v>
      </c>
      <c r="Q74">
        <f>IF(SS4PWG!$D$7-N74&gt;0,0,Q73+1)</f>
        <v>0</v>
      </c>
      <c r="R74" s="1">
        <f t="shared" si="19"/>
        <v>42689</v>
      </c>
      <c r="S74">
        <f t="shared" si="15"/>
        <v>3</v>
      </c>
    </row>
    <row r="75" spans="6:19" x14ac:dyDescent="0.45">
      <c r="F75" s="1">
        <f t="shared" si="9"/>
        <v>42690</v>
      </c>
      <c r="G75">
        <v>72</v>
      </c>
      <c r="H75" s="3">
        <f t="shared" si="12"/>
        <v>356.5164022085267</v>
      </c>
      <c r="I75" s="3">
        <f t="shared" si="13"/>
        <v>305.24871046678595</v>
      </c>
      <c r="J75" s="3">
        <f t="shared" si="14"/>
        <v>309.13684164024835</v>
      </c>
      <c r="K75">
        <f>IF(F75&lt;SS4PWG!$D$10,0,SS4PWG!$D$9*0.02*SS4PWG!$D$8)</f>
        <v>24</v>
      </c>
      <c r="L75" s="3">
        <f t="shared" si="16"/>
        <v>17.637257630509694</v>
      </c>
      <c r="M75" s="3">
        <f t="shared" si="17"/>
        <v>19.28865488997058</v>
      </c>
      <c r="N75" s="3">
        <f t="shared" si="18"/>
        <v>17.975789280915777</v>
      </c>
      <c r="O75">
        <f>IF(SS4PWG!$D$7-L75&gt;0,0,O74+1)</f>
        <v>0</v>
      </c>
      <c r="P75">
        <f>IF(SS4PWG!$D$7-M75&gt;0,0,P74+1)</f>
        <v>0</v>
      </c>
      <c r="Q75">
        <f>IF(SS4PWG!$D$7-N75&gt;0,0,Q74+1)</f>
        <v>0</v>
      </c>
      <c r="R75" s="1">
        <f t="shared" si="19"/>
        <v>42690</v>
      </c>
      <c r="S75">
        <f t="shared" si="15"/>
        <v>3</v>
      </c>
    </row>
    <row r="76" spans="6:19" x14ac:dyDescent="0.45">
      <c r="F76" s="1">
        <f t="shared" si="9"/>
        <v>42691</v>
      </c>
      <c r="G76">
        <v>73</v>
      </c>
      <c r="H76" s="3">
        <f t="shared" si="12"/>
        <v>369.17361983146492</v>
      </c>
      <c r="I76" s="3">
        <f t="shared" si="13"/>
        <v>313.82436676477391</v>
      </c>
      <c r="J76" s="3">
        <f t="shared" si="14"/>
        <v>315.8774018371538</v>
      </c>
      <c r="K76">
        <f>IF(F76&lt;SS4PWG!$D$10,0,SS4PWG!$D$9*0.02*SS4PWG!$D$8)</f>
        <v>24</v>
      </c>
      <c r="L76" s="3">
        <f t="shared" si="16"/>
        <v>18.402081892073589</v>
      </c>
      <c r="M76" s="3">
        <f t="shared" si="17"/>
        <v>20.188371327184353</v>
      </c>
      <c r="N76" s="3">
        <f t="shared" si="18"/>
        <v>18.869658039916249</v>
      </c>
      <c r="O76">
        <f>IF(SS4PWG!$D$7-L76&gt;0,0,O75+1)</f>
        <v>0</v>
      </c>
      <c r="P76">
        <f>IF(SS4PWG!$D$7-M76&gt;0,0,P75+1)</f>
        <v>0</v>
      </c>
      <c r="Q76">
        <f>IF(SS4PWG!$D$7-N76&gt;0,0,Q75+1)</f>
        <v>0</v>
      </c>
      <c r="R76" s="1">
        <f t="shared" si="19"/>
        <v>42691</v>
      </c>
      <c r="S76">
        <f t="shared" si="15"/>
        <v>3</v>
      </c>
    </row>
    <row r="77" spans="6:19" x14ac:dyDescent="0.45">
      <c r="F77" s="1">
        <f t="shared" si="9"/>
        <v>42692</v>
      </c>
      <c r="G77">
        <v>74</v>
      </c>
      <c r="H77" s="3">
        <f t="shared" si="12"/>
        <v>381.90198598575535</v>
      </c>
      <c r="I77" s="3">
        <f t="shared" si="13"/>
        <v>322.35898220148846</v>
      </c>
      <c r="J77" s="3">
        <f t="shared" si="14"/>
        <v>322.52916642275426</v>
      </c>
      <c r="K77">
        <f>IF(F77&lt;SS4PWG!$D$10,0,SS4PWG!$D$9*0.02*SS4PWG!$D$8)</f>
        <v>24</v>
      </c>
      <c r="L77" s="3">
        <f t="shared" si="16"/>
        <v>19.141415416217665</v>
      </c>
      <c r="M77" s="3">
        <f t="shared" si="17"/>
        <v>21.064267321296864</v>
      </c>
      <c r="N77" s="3">
        <f t="shared" si="18"/>
        <v>19.74509186287283</v>
      </c>
      <c r="O77">
        <f>IF(SS4PWG!$D$7-L77&gt;0,0,O76+1)</f>
        <v>0</v>
      </c>
      <c r="P77">
        <f>IF(SS4PWG!$D$7-M77&gt;0,0,P76+1)</f>
        <v>0</v>
      </c>
      <c r="Q77">
        <f>IF(SS4PWG!$D$7-N77&gt;0,0,Q76+1)</f>
        <v>0</v>
      </c>
      <c r="R77" s="1">
        <f t="shared" si="19"/>
        <v>42692</v>
      </c>
      <c r="S77">
        <f t="shared" si="15"/>
        <v>3</v>
      </c>
    </row>
    <row r="78" spans="6:19" x14ac:dyDescent="0.45">
      <c r="F78" s="1">
        <f t="shared" ref="F78:F141" si="20">IF(ISERROR(S68=0),F77+1,IF(S68=0,NA(),F77+1))</f>
        <v>42693</v>
      </c>
      <c r="G78">
        <v>75</v>
      </c>
      <c r="H78" s="3">
        <f t="shared" si="12"/>
        <v>394.68941843837962</v>
      </c>
      <c r="I78" s="3">
        <f t="shared" si="13"/>
        <v>330.84544835049752</v>
      </c>
      <c r="J78" s="3">
        <f t="shared" si="14"/>
        <v>329.08859198345175</v>
      </c>
      <c r="K78">
        <f>IF(F78&lt;SS4PWG!$D$10,0,SS4PWG!$D$9*0.02*SS4PWG!$D$8)</f>
        <v>24</v>
      </c>
      <c r="L78" s="3">
        <f t="shared" si="16"/>
        <v>19.856795479594137</v>
      </c>
      <c r="M78" s="3">
        <f t="shared" si="17"/>
        <v>21.917695840819206</v>
      </c>
      <c r="N78" s="3">
        <f t="shared" si="18"/>
        <v>20.603076454422173</v>
      </c>
      <c r="O78">
        <f>IF(SS4PWG!$D$7-L78&gt;0,0,O77+1)</f>
        <v>0</v>
      </c>
      <c r="P78">
        <f>IF(SS4PWG!$D$7-M78&gt;0,0,P77+1)</f>
        <v>0</v>
      </c>
      <c r="Q78">
        <f>IF(SS4PWG!$D$7-N78&gt;0,0,Q77+1)</f>
        <v>0</v>
      </c>
      <c r="R78" s="1">
        <f t="shared" si="19"/>
        <v>42693</v>
      </c>
      <c r="S78">
        <f t="shared" si="15"/>
        <v>3</v>
      </c>
    </row>
    <row r="79" spans="6:19" x14ac:dyDescent="0.45">
      <c r="F79" s="1">
        <f t="shared" si="20"/>
        <v>42694</v>
      </c>
      <c r="G79">
        <v>76</v>
      </c>
      <c r="H79" s="3">
        <f t="shared" si="12"/>
        <v>407.52401865325567</v>
      </c>
      <c r="I79" s="3">
        <f t="shared" si="13"/>
        <v>339.2770083610846</v>
      </c>
      <c r="J79" s="3">
        <f t="shared" si="14"/>
        <v>335.55247324202378</v>
      </c>
      <c r="K79">
        <f>IF(F79&lt;SS4PWG!$D$10,0,SS4PWG!$D$9*0.02*SS4PWG!$D$8)</f>
        <v>24</v>
      </c>
      <c r="L79" s="3">
        <f t="shared" si="16"/>
        <v>20.549645295194114</v>
      </c>
      <c r="M79" s="3">
        <f t="shared" si="17"/>
        <v>22.749915337626277</v>
      </c>
      <c r="N79" s="3">
        <f t="shared" si="18"/>
        <v>21.44453334624135</v>
      </c>
      <c r="O79">
        <f>IF(SS4PWG!$D$7-L79&gt;0,0,O78+1)</f>
        <v>0</v>
      </c>
      <c r="P79">
        <f>IF(SS4PWG!$D$7-M79&gt;0,0,P78+1)</f>
        <v>0</v>
      </c>
      <c r="Q79">
        <f>IF(SS4PWG!$D$7-N79&gt;0,0,Q78+1)</f>
        <v>0</v>
      </c>
      <c r="R79" s="1">
        <f t="shared" si="19"/>
        <v>42694</v>
      </c>
      <c r="S79">
        <f t="shared" si="15"/>
        <v>3</v>
      </c>
    </row>
    <row r="80" spans="6:19" x14ac:dyDescent="0.45">
      <c r="F80" s="1">
        <f t="shared" si="20"/>
        <v>42695</v>
      </c>
      <c r="G80">
        <v>77</v>
      </c>
      <c r="H80" s="3">
        <f t="shared" si="12"/>
        <v>420.3941007658305</v>
      </c>
      <c r="I80" s="3">
        <f t="shared" si="13"/>
        <v>347.64726031960868</v>
      </c>
      <c r="J80" s="3">
        <f t="shared" si="14"/>
        <v>341.91793282822101</v>
      </c>
      <c r="K80">
        <f>IF(F80&lt;SS4PWG!$D$10,0,SS4PWG!$D$9*0.02*SS4PWG!$D$8)</f>
        <v>24</v>
      </c>
      <c r="L80" s="3">
        <f t="shared" si="16"/>
        <v>21.221283980566028</v>
      </c>
      <c r="M80" s="3">
        <f t="shared" si="17"/>
        <v>23.562097608002549</v>
      </c>
      <c r="N80" s="3">
        <f t="shared" si="18"/>
        <v>22.270324900492248</v>
      </c>
      <c r="O80">
        <f>IF(SS4PWG!$D$7-L80&gt;0,0,O79+1)</f>
        <v>0</v>
      </c>
      <c r="P80">
        <f>IF(SS4PWG!$D$7-M80&gt;0,0,P79+1)</f>
        <v>0</v>
      </c>
      <c r="Q80">
        <f>IF(SS4PWG!$D$7-N80&gt;0,0,Q79+1)</f>
        <v>0</v>
      </c>
      <c r="R80" s="1">
        <f t="shared" si="19"/>
        <v>42695</v>
      </c>
      <c r="S80">
        <f t="shared" si="15"/>
        <v>3</v>
      </c>
    </row>
    <row r="81" spans="6:19" x14ac:dyDescent="0.45">
      <c r="F81" s="1">
        <f t="shared" si="20"/>
        <v>42696</v>
      </c>
      <c r="G81">
        <v>78</v>
      </c>
      <c r="H81" s="3">
        <f t="shared" si="12"/>
        <v>433.28821810321881</v>
      </c>
      <c r="I81" s="3">
        <f t="shared" si="13"/>
        <v>355.95015880628233</v>
      </c>
      <c r="J81" s="3">
        <f t="shared" si="14"/>
        <v>348.18241037104633</v>
      </c>
      <c r="K81">
        <f>IF(F81&lt;SS4PWG!$D$10,0,SS4PWG!$D$9*0.02*SS4PWG!$D$8)</f>
        <v>24</v>
      </c>
      <c r="L81" s="3">
        <f t="shared" si="16"/>
        <v>21.872935535765269</v>
      </c>
      <c r="M81" s="3">
        <f t="shared" si="17"/>
        <v>24.355334903143454</v>
      </c>
      <c r="N81" s="3">
        <f t="shared" si="18"/>
        <v>23.08125886144558</v>
      </c>
      <c r="O81">
        <f>IF(SS4PWG!$D$7-L81&gt;0,0,O80+1)</f>
        <v>0</v>
      </c>
      <c r="P81">
        <f>IF(SS4PWG!$D$7-M81&gt;0,0,P80+1)</f>
        <v>0</v>
      </c>
      <c r="Q81">
        <f>IF(SS4PWG!$D$7-N81&gt;0,0,Q80+1)</f>
        <v>0</v>
      </c>
      <c r="R81" s="1">
        <f t="shared" si="19"/>
        <v>42696</v>
      </c>
      <c r="S81">
        <f t="shared" si="15"/>
        <v>3</v>
      </c>
    </row>
    <row r="82" spans="6:19" x14ac:dyDescent="0.45">
      <c r="F82" s="1">
        <f t="shared" si="20"/>
        <v>42697</v>
      </c>
      <c r="G82">
        <v>79</v>
      </c>
      <c r="H82" s="3">
        <f t="shared" si="12"/>
        <v>446.19518726506868</v>
      </c>
      <c r="I82" s="3">
        <f t="shared" si="13"/>
        <v>364.1800147831413</v>
      </c>
      <c r="J82" s="3">
        <f t="shared" si="14"/>
        <v>354.34365103654801</v>
      </c>
      <c r="K82">
        <f>IF(F82&lt;SS4PWG!$D$10,0,SS4PWG!$D$9*0.02*SS4PWG!$D$8)</f>
        <v>24</v>
      </c>
      <c r="L82" s="3">
        <f t="shared" si="16"/>
        <v>22.505736940251808</v>
      </c>
      <c r="M82" s="3">
        <f t="shared" si="17"/>
        <v>25.130646369217736</v>
      </c>
      <c r="N82" s="3">
        <f t="shared" si="18"/>
        <v>23.878092501191951</v>
      </c>
      <c r="O82">
        <f>IF(SS4PWG!$D$7-L82&gt;0,0,O81+1)</f>
        <v>0</v>
      </c>
      <c r="P82">
        <f>IF(SS4PWG!$D$7-M82&gt;0,0,P81+1)</f>
        <v>0</v>
      </c>
      <c r="Q82">
        <f>IF(SS4PWG!$D$7-N82&gt;0,0,Q81+1)</f>
        <v>0</v>
      </c>
      <c r="R82" s="1">
        <f t="shared" si="19"/>
        <v>42697</v>
      </c>
      <c r="S82">
        <f t="shared" si="15"/>
        <v>3</v>
      </c>
    </row>
    <row r="83" spans="6:19" x14ac:dyDescent="0.45">
      <c r="F83" s="1">
        <f t="shared" si="20"/>
        <v>42698</v>
      </c>
      <c r="G83">
        <v>80</v>
      </c>
      <c r="H83" s="3">
        <f t="shared" si="12"/>
        <v>459.10410979635964</v>
      </c>
      <c r="I83" s="3">
        <f t="shared" si="13"/>
        <v>372.33149394851949</v>
      </c>
      <c r="J83" s="3">
        <f t="shared" si="14"/>
        <v>360.39969362620525</v>
      </c>
      <c r="K83">
        <f>IF(F83&lt;SS4PWG!$D$10,0,SS4PWG!$D$9*0.02*SS4PWG!$D$8)</f>
        <v>24</v>
      </c>
      <c r="L83" s="3">
        <f t="shared" si="16"/>
        <v>23.120745464792595</v>
      </c>
      <c r="M83" s="3">
        <f t="shared" si="17"/>
        <v>25.888983887707404</v>
      </c>
      <c r="N83" s="3">
        <f t="shared" si="18"/>
        <v>24.661536400201804</v>
      </c>
      <c r="O83">
        <f>IF(SS4PWG!$D$7-L83&gt;0,0,O82+1)</f>
        <v>0</v>
      </c>
      <c r="P83">
        <f>IF(SS4PWG!$D$7-M83&gt;0,0,P82+1)</f>
        <v>0</v>
      </c>
      <c r="Q83">
        <f>IF(SS4PWG!$D$7-N83&gt;0,0,Q82+1)</f>
        <v>0</v>
      </c>
      <c r="R83" s="1">
        <f t="shared" si="19"/>
        <v>42698</v>
      </c>
      <c r="S83">
        <f t="shared" si="15"/>
        <v>3</v>
      </c>
    </row>
    <row r="84" spans="6:19" x14ac:dyDescent="0.45">
      <c r="F84" s="1">
        <f t="shared" si="20"/>
        <v>42699</v>
      </c>
      <c r="G84">
        <v>81</v>
      </c>
      <c r="H84" s="3">
        <f t="shared" si="12"/>
        <v>472.0043914976124</v>
      </c>
      <c r="I84" s="3">
        <f t="shared" si="13"/>
        <v>380.39961369170874</v>
      </c>
      <c r="J84" s="3">
        <f t="shared" si="14"/>
        <v>366.34885834224639</v>
      </c>
      <c r="K84">
        <f>IF(F84&lt;SS4PWG!$D$10,0,SS4PWG!$D$9*0.02*SS4PWG!$D$8)</f>
        <v>24</v>
      </c>
      <c r="L84" s="3">
        <f t="shared" si="16"/>
        <v>23.71894528297776</v>
      </c>
      <c r="M84" s="3">
        <f t="shared" si="17"/>
        <v>26.631237378546384</v>
      </c>
      <c r="N84" s="3">
        <f t="shared" si="18"/>
        <v>25.432257898977962</v>
      </c>
      <c r="O84">
        <f>IF(SS4PWG!$D$7-L84&gt;0,0,O83+1)</f>
        <v>0</v>
      </c>
      <c r="P84">
        <f>IF(SS4PWG!$D$7-M84&gt;0,0,P83+1)</f>
        <v>0</v>
      </c>
      <c r="Q84">
        <f>IF(SS4PWG!$D$7-N84&gt;0,0,Q83+1)</f>
        <v>0</v>
      </c>
      <c r="R84" s="1">
        <f t="shared" si="19"/>
        <v>42699</v>
      </c>
      <c r="S84">
        <f t="shared" si="15"/>
        <v>3</v>
      </c>
    </row>
    <row r="85" spans="6:19" x14ac:dyDescent="0.45">
      <c r="F85" s="1">
        <f t="shared" si="20"/>
        <v>42700</v>
      </c>
      <c r="G85">
        <v>82</v>
      </c>
      <c r="H85" s="3">
        <f t="shared" si="12"/>
        <v>484.88575943053519</v>
      </c>
      <c r="I85" s="3">
        <f t="shared" si="13"/>
        <v>388.37973877884701</v>
      </c>
      <c r="J85" s="3">
        <f t="shared" si="14"/>
        <v>372.18973431757581</v>
      </c>
      <c r="K85">
        <f>IF(F85&lt;SS4PWG!$D$10,0,SS4PWG!$D$9*0.02*SS4PWG!$D$8)</f>
        <v>24</v>
      </c>
      <c r="L85" s="3">
        <f t="shared" si="16"/>
        <v>24.301253456985748</v>
      </c>
      <c r="M85" s="3">
        <f t="shared" si="17"/>
        <v>27.35823962141377</v>
      </c>
      <c r="N85" s="3">
        <f t="shared" si="18"/>
        <v>26.190884253071729</v>
      </c>
      <c r="O85">
        <f>IF(SS4PWG!$D$7-L85&gt;0,0,O84+1)</f>
        <v>0</v>
      </c>
      <c r="P85">
        <f>IF(SS4PWG!$D$7-M85&gt;0,0,P84+1)</f>
        <v>0</v>
      </c>
      <c r="Q85">
        <f>IF(SS4PWG!$D$7-N85&gt;0,0,Q84+1)</f>
        <v>0</v>
      </c>
      <c r="R85" s="1">
        <f t="shared" si="19"/>
        <v>42700</v>
      </c>
      <c r="S85">
        <f t="shared" si="15"/>
        <v>3</v>
      </c>
    </row>
    <row r="86" spans="6:19" x14ac:dyDescent="0.45">
      <c r="F86" s="1">
        <f t="shared" si="20"/>
        <v>42701</v>
      </c>
      <c r="G86">
        <v>83</v>
      </c>
      <c r="H86" s="3">
        <f t="shared" si="12"/>
        <v>497.73827668801812</v>
      </c>
      <c r="I86" s="3">
        <f t="shared" si="13"/>
        <v>396.26757589757898</v>
      </c>
      <c r="J86" s="3">
        <f t="shared" si="14"/>
        <v>377.92116699949901</v>
      </c>
      <c r="K86">
        <f>IF(F86&lt;SS4PWG!$D$10,0,SS4PWG!$D$9*0.02*SS4PWG!$D$8)</f>
        <v>24</v>
      </c>
      <c r="L86" s="3">
        <f t="shared" si="16"/>
        <v>24.868525363529212</v>
      </c>
      <c r="M86" s="3">
        <f t="shared" si="17"/>
        <v>28.070770644263462</v>
      </c>
      <c r="N86" s="3">
        <f t="shared" si="18"/>
        <v>26.938005520234956</v>
      </c>
      <c r="O86">
        <f>IF(SS4PWG!$D$7-L86&gt;0,0,O85+1)</f>
        <v>0</v>
      </c>
      <c r="P86">
        <f>IF(SS4PWG!$D$7-M86&gt;0,0,P85+1)</f>
        <v>0</v>
      </c>
      <c r="Q86">
        <f>IF(SS4PWG!$D$7-N86&gt;0,0,Q85+1)</f>
        <v>0</v>
      </c>
      <c r="R86" s="1">
        <f t="shared" si="19"/>
        <v>42701</v>
      </c>
      <c r="S86">
        <f t="shared" si="15"/>
        <v>3</v>
      </c>
    </row>
    <row r="87" spans="6:19" x14ac:dyDescent="0.45">
      <c r="F87" s="1">
        <f t="shared" si="20"/>
        <v>42702</v>
      </c>
      <c r="G87">
        <v>84</v>
      </c>
      <c r="H87" s="3">
        <f t="shared" si="12"/>
        <v>510.55235500666839</v>
      </c>
      <c r="I87" s="3">
        <f t="shared" si="13"/>
        <v>404.05916718381502</v>
      </c>
      <c r="J87" s="3">
        <f t="shared" si="14"/>
        <v>383.54224546818421</v>
      </c>
      <c r="K87">
        <f>IF(F87&lt;SS4PWG!$D$10,0,SS4PWG!$D$9*0.02*SS4PWG!$D$8)</f>
        <v>24</v>
      </c>
      <c r="L87" s="3">
        <f t="shared" si="16"/>
        <v>25.421559618307612</v>
      </c>
      <c r="M87" s="3">
        <f t="shared" si="17"/>
        <v>28.769561722670112</v>
      </c>
      <c r="N87" s="3">
        <f t="shared" si="18"/>
        <v>27.674177205395235</v>
      </c>
      <c r="O87">
        <f>IF(SS4PWG!$D$7-L87&gt;0,0,O86+1)</f>
        <v>0</v>
      </c>
      <c r="P87">
        <f>IF(SS4PWG!$D$7-M87&gt;0,0,P86+1)</f>
        <v>0</v>
      </c>
      <c r="Q87">
        <f>IF(SS4PWG!$D$7-N87&gt;0,0,Q86+1)</f>
        <v>0</v>
      </c>
      <c r="R87" s="1">
        <f t="shared" si="19"/>
        <v>42702</v>
      </c>
      <c r="S87">
        <f t="shared" si="15"/>
        <v>3</v>
      </c>
    </row>
    <row r="88" spans="6:19" x14ac:dyDescent="0.45">
      <c r="F88" s="1">
        <f t="shared" si="20"/>
        <v>42703</v>
      </c>
      <c r="G88">
        <v>85</v>
      </c>
      <c r="H88" s="3">
        <f t="shared" si="12"/>
        <v>523.31876530785109</v>
      </c>
      <c r="I88" s="3">
        <f t="shared" si="13"/>
        <v>411.75088284911175</v>
      </c>
      <c r="J88" s="3">
        <f t="shared" si="14"/>
        <v>389.0522897628291</v>
      </c>
      <c r="K88">
        <f>IF(F88&lt;SS4PWG!$D$10,0,SS4PWG!$D$9*0.02*SS4PWG!$D$8)</f>
        <v>24</v>
      </c>
      <c r="L88" s="3">
        <f t="shared" si="16"/>
        <v>25.961102550635619</v>
      </c>
      <c r="M88" s="3">
        <f t="shared" si="17"/>
        <v>29.455299028739084</v>
      </c>
      <c r="N88" s="3">
        <f t="shared" si="18"/>
        <v>28.399922686416812</v>
      </c>
      <c r="O88">
        <f>IF(SS4PWG!$D$7-L88&gt;0,0,O87+1)</f>
        <v>0</v>
      </c>
      <c r="P88">
        <f>IF(SS4PWG!$D$7-M88&gt;0,0,P87+1)</f>
        <v>0</v>
      </c>
      <c r="Q88">
        <f>IF(SS4PWG!$D$7-N88&gt;0,0,Q87+1)</f>
        <v>0</v>
      </c>
      <c r="R88" s="1">
        <f t="shared" si="19"/>
        <v>42703</v>
      </c>
      <c r="S88">
        <f t="shared" si="15"/>
        <v>3</v>
      </c>
    </row>
    <row r="89" spans="6:19" x14ac:dyDescent="0.45">
      <c r="F89" s="1">
        <f t="shared" si="20"/>
        <v>42704</v>
      </c>
      <c r="G89">
        <v>86</v>
      </c>
      <c r="H89" s="3">
        <f t="shared" si="12"/>
        <v>536.02864625953737</v>
      </c>
      <c r="I89" s="3">
        <f t="shared" si="13"/>
        <v>419.3394130219213</v>
      </c>
      <c r="J89" s="3">
        <f t="shared" si="14"/>
        <v>394.45083828086734</v>
      </c>
      <c r="K89">
        <f>IF(F89&lt;SS4PWG!$D$10,0,SS4PWG!$D$9*0.02*SS4PWG!$D$8)</f>
        <v>24</v>
      </c>
      <c r="L89" s="3">
        <f t="shared" si="16"/>
        <v>26.487852274081852</v>
      </c>
      <c r="M89" s="3">
        <f t="shared" si="17"/>
        <v>30.128626964078446</v>
      </c>
      <c r="N89" s="3">
        <f t="shared" si="18"/>
        <v>29.115735441200265</v>
      </c>
      <c r="O89">
        <f>IF(SS4PWG!$D$7-L89&gt;0,0,O88+1)</f>
        <v>0</v>
      </c>
      <c r="P89">
        <f>IF(SS4PWG!$D$7-M89&gt;0,0,P88+1)</f>
        <v>0</v>
      </c>
      <c r="Q89">
        <f>IF(SS4PWG!$D$7-N89&gt;0,0,Q88+1)</f>
        <v>0</v>
      </c>
      <c r="R89" s="1">
        <f t="shared" si="19"/>
        <v>42704</v>
      </c>
      <c r="S89">
        <f t="shared" si="15"/>
        <v>3</v>
      </c>
    </row>
    <row r="90" spans="6:19" x14ac:dyDescent="0.45">
      <c r="F90" s="1">
        <f t="shared" si="20"/>
        <v>42705</v>
      </c>
      <c r="G90">
        <v>87</v>
      </c>
      <c r="H90" s="3">
        <f t="shared" si="12"/>
        <v>548.6735109562652</v>
      </c>
      <c r="I90" s="3">
        <f t="shared" si="13"/>
        <v>426.82175891032148</v>
      </c>
      <c r="J90" s="3">
        <f t="shared" si="14"/>
        <v>399.73763530827432</v>
      </c>
      <c r="K90">
        <f>IF(F90&lt;SS4PWG!$D$10,0,SS4PWG!$D$9*0.02*SS4PWG!$D$8)</f>
        <v>24</v>
      </c>
      <c r="L90" s="3">
        <f t="shared" si="16"/>
        <v>27.002462393831149</v>
      </c>
      <c r="M90" s="3">
        <f t="shared" si="17"/>
        <v>30.790151207587773</v>
      </c>
      <c r="N90" s="3">
        <f t="shared" si="18"/>
        <v>29.822081094540415</v>
      </c>
      <c r="O90">
        <f>IF(SS4PWG!$D$7-L90&gt;0,0,O89+1)</f>
        <v>0</v>
      </c>
      <c r="P90">
        <f>IF(SS4PWG!$D$7-M90&gt;0,0,P89+1)</f>
        <v>0</v>
      </c>
      <c r="Q90">
        <f>IF(SS4PWG!$D$7-N90&gt;0,0,Q89+1)</f>
        <v>0</v>
      </c>
      <c r="R90" s="1">
        <f t="shared" si="19"/>
        <v>42705</v>
      </c>
      <c r="S90">
        <f t="shared" si="15"/>
        <v>3</v>
      </c>
    </row>
    <row r="91" spans="6:19" x14ac:dyDescent="0.45">
      <c r="F91" s="1">
        <f t="shared" si="20"/>
        <v>42706</v>
      </c>
      <c r="G91">
        <v>88</v>
      </c>
      <c r="H91" s="3">
        <f t="shared" si="12"/>
        <v>561.24525181828392</v>
      </c>
      <c r="I91" s="3">
        <f t="shared" si="13"/>
        <v>434.19522338794934</v>
      </c>
      <c r="J91" s="3">
        <f t="shared" si="14"/>
        <v>404.91261873214432</v>
      </c>
      <c r="K91">
        <f>IF(F91&lt;SS4PWG!$D$10,0,SS4PWG!$D$9*0.02*SS4PWG!$D$8)</f>
        <v>24</v>
      </c>
      <c r="L91" s="3">
        <f t="shared" si="16"/>
        <v>27.505545386982046</v>
      </c>
      <c r="M91" s="3">
        <f t="shared" si="17"/>
        <v>31.440441505517171</v>
      </c>
      <c r="N91" s="3">
        <f t="shared" si="18"/>
        <v>30.519399301269978</v>
      </c>
      <c r="O91">
        <f>IF(SS4PWG!$D$7-L91&gt;0,0,O90+1)</f>
        <v>0</v>
      </c>
      <c r="P91">
        <f>IF(SS4PWG!$D$7-M91&gt;0,0,P90+1)</f>
        <v>0</v>
      </c>
      <c r="Q91">
        <f>IF(SS4PWG!$D$7-N91&gt;0,0,Q90+1)</f>
        <v>0</v>
      </c>
      <c r="R91" s="1">
        <f t="shared" si="19"/>
        <v>42706</v>
      </c>
      <c r="S91">
        <f t="shared" si="15"/>
        <v>3</v>
      </c>
    </row>
    <row r="92" spans="6:19" x14ac:dyDescent="0.45">
      <c r="F92" s="1">
        <f t="shared" si="20"/>
        <v>42707</v>
      </c>
      <c r="G92">
        <v>89</v>
      </c>
      <c r="H92" s="3">
        <f t="shared" si="12"/>
        <v>573.73614381356845</v>
      </c>
      <c r="I92" s="3">
        <f t="shared" si="13"/>
        <v>441.45740109878898</v>
      </c>
      <c r="J92" s="3">
        <f t="shared" si="14"/>
        <v>409.9759079802235</v>
      </c>
      <c r="K92">
        <f>IF(F92&lt;SS4PWG!$D$10,0,SS4PWG!$D$9*0.02*SS4PWG!$D$8)</f>
        <v>24</v>
      </c>
      <c r="L92" s="3">
        <f t="shared" si="16"/>
        <v>27.997675688028966</v>
      </c>
      <c r="M92" s="3">
        <f t="shared" si="17"/>
        <v>32.080034228334128</v>
      </c>
      <c r="N92" s="3">
        <f t="shared" si="18"/>
        <v>31.208105480536712</v>
      </c>
      <c r="O92">
        <f>IF(SS4PWG!$D$7-L92&gt;0,0,O91+1)</f>
        <v>0</v>
      </c>
      <c r="P92">
        <f>IF(SS4PWG!$D$7-M92&gt;0,0,P91+1)</f>
        <v>0</v>
      </c>
      <c r="Q92">
        <f>IF(SS4PWG!$D$7-N92&gt;0,0,Q91+1)</f>
        <v>0</v>
      </c>
      <c r="R92" s="1">
        <f t="shared" si="19"/>
        <v>42707</v>
      </c>
      <c r="S92">
        <f t="shared" si="15"/>
        <v>3</v>
      </c>
    </row>
    <row r="93" spans="6:19" x14ac:dyDescent="0.45">
      <c r="F93" s="1">
        <f t="shared" si="20"/>
        <v>42708</v>
      </c>
      <c r="G93">
        <v>90</v>
      </c>
      <c r="H93" s="3">
        <f t="shared" si="12"/>
        <v>586.13884610797481</v>
      </c>
      <c r="I93" s="3">
        <f t="shared" si="13"/>
        <v>448.60616817031058</v>
      </c>
      <c r="J93" s="3">
        <f t="shared" si="14"/>
        <v>414.92779222600797</v>
      </c>
      <c r="K93">
        <f>IF(F93&lt;SS4PWG!$D$10,0,SS4PWG!$D$9*0.02*SS4PWG!$D$8)</f>
        <v>24</v>
      </c>
      <c r="L93" s="3">
        <f t="shared" si="16"/>
        <v>28.479392508286359</v>
      </c>
      <c r="M93" s="3">
        <f t="shared" si="17"/>
        <v>32.709434716357016</v>
      </c>
      <c r="N93" s="3">
        <f t="shared" si="18"/>
        <v>31.888592414568539</v>
      </c>
      <c r="O93">
        <f>IF(SS4PWG!$D$7-L93&gt;0,0,O92+1)</f>
        <v>0</v>
      </c>
      <c r="P93">
        <f>IF(SS4PWG!$D$7-M93&gt;0,0,P92+1)</f>
        <v>0</v>
      </c>
      <c r="Q93">
        <f>IF(SS4PWG!$D$7-N93&gt;0,0,Q92+1)</f>
        <v>0</v>
      </c>
      <c r="R93" s="1">
        <f t="shared" si="19"/>
        <v>42708</v>
      </c>
      <c r="S93">
        <f t="shared" si="15"/>
        <v>3</v>
      </c>
    </row>
    <row r="94" spans="6:19" x14ac:dyDescent="0.45">
      <c r="F94" s="1">
        <f t="shared" si="20"/>
        <v>42709</v>
      </c>
      <c r="G94">
        <v>91</v>
      </c>
      <c r="H94" s="3">
        <f t="shared" si="12"/>
        <v>598.44640224944783</v>
      </c>
      <c r="I94" s="3">
        <f t="shared" si="13"/>
        <v>455.63967161827105</v>
      </c>
      <c r="J94" s="3">
        <f t="shared" si="14"/>
        <v>419.76871889235383</v>
      </c>
      <c r="K94">
        <f>IF(F94&lt;SS4PWG!$D$10,0,SS4PWG!$D$9*0.02*SS4PWG!$D$8)</f>
        <v>24</v>
      </c>
      <c r="L94" s="3">
        <f t="shared" si="16"/>
        <v>28.951202414929892</v>
      </c>
      <c r="M94" s="3">
        <f t="shared" si="17"/>
        <v>33.329119433830478</v>
      </c>
      <c r="N94" s="3">
        <f t="shared" si="18"/>
        <v>32.561231723951849</v>
      </c>
      <c r="O94">
        <f>IF(SS4PWG!$D$7-L94&gt;0,0,O93+1)</f>
        <v>0</v>
      </c>
      <c r="P94">
        <f>IF(SS4PWG!$D$7-M94&gt;0,0,P93+1)</f>
        <v>0</v>
      </c>
      <c r="Q94">
        <f>IF(SS4PWG!$D$7-N94&gt;0,0,Q93+1)</f>
        <v>0</v>
      </c>
      <c r="R94" s="1">
        <f t="shared" si="19"/>
        <v>42709</v>
      </c>
      <c r="S94">
        <f t="shared" si="15"/>
        <v>3</v>
      </c>
    </row>
    <row r="95" spans="6:19" x14ac:dyDescent="0.45">
      <c r="F95" s="1">
        <f t="shared" si="20"/>
        <v>42710</v>
      </c>
      <c r="G95">
        <v>92</v>
      </c>
      <c r="H95" s="3">
        <f t="shared" si="12"/>
        <v>610.6522389919744</v>
      </c>
      <c r="I95" s="3">
        <f t="shared" si="13"/>
        <v>462.55631852034179</v>
      </c>
      <c r="J95" s="3">
        <f t="shared" si="14"/>
        <v>424.49928248129612</v>
      </c>
      <c r="K95">
        <f>IF(F95&lt;SS4PWG!$D$10,0,SS4PWG!$D$9*0.02*SS4PWG!$D$8)</f>
        <v>24</v>
      </c>
      <c r="L95" s="3">
        <f t="shared" si="16"/>
        <v>29.413581692606105</v>
      </c>
      <c r="M95" s="3">
        <f t="shared" si="17"/>
        <v>33.939537949092966</v>
      </c>
      <c r="N95" s="3">
        <f t="shared" si="18"/>
        <v>33.226375230263692</v>
      </c>
      <c r="O95">
        <f>IF(SS4PWG!$D$7-L95&gt;0,0,O94+1)</f>
        <v>0</v>
      </c>
      <c r="P95">
        <f>IF(SS4PWG!$D$7-M95&gt;0,0,P94+1)</f>
        <v>0</v>
      </c>
      <c r="Q95">
        <f>IF(SS4PWG!$D$7-N95&gt;0,0,Q94+1)</f>
        <v>0</v>
      </c>
      <c r="R95" s="1">
        <f t="shared" si="19"/>
        <v>42710</v>
      </c>
      <c r="S95">
        <f t="shared" si="15"/>
        <v>3</v>
      </c>
    </row>
    <row r="96" spans="6:19" x14ac:dyDescent="0.45">
      <c r="F96" s="1">
        <f t="shared" si="20"/>
        <v>42711</v>
      </c>
      <c r="G96">
        <v>93</v>
      </c>
      <c r="H96" s="3">
        <f t="shared" si="12"/>
        <v>622.7501638640266</v>
      </c>
      <c r="I96" s="3">
        <f t="shared" si="13"/>
        <v>469.3547650296714</v>
      </c>
      <c r="J96" s="3">
        <f t="shared" si="14"/>
        <v>429.12021375293045</v>
      </c>
      <c r="K96">
        <f>IF(F96&lt;SS4PWG!$D$10,0,SS4PWG!$D$9*0.02*SS4PWG!$D$8)</f>
        <v>24</v>
      </c>
      <c r="L96" s="3">
        <f t="shared" si="16"/>
        <v>29.866978508151739</v>
      </c>
      <c r="M96" s="3">
        <f t="shared" si="17"/>
        <v>34.541114756688856</v>
      </c>
      <c r="N96" s="3">
        <f t="shared" si="18"/>
        <v>33.8843562158414</v>
      </c>
      <c r="O96">
        <f>IF(SS4PWG!$D$7-L96&gt;0,0,O95+1)</f>
        <v>0</v>
      </c>
      <c r="P96">
        <f>IF(SS4PWG!$D$7-M96&gt;0,0,P95+1)</f>
        <v>0</v>
      </c>
      <c r="Q96">
        <f>IF(SS4PWG!$D$7-N96&gt;0,0,Q95+1)</f>
        <v>0</v>
      </c>
      <c r="R96" s="1">
        <f t="shared" si="19"/>
        <v>42711</v>
      </c>
      <c r="S96">
        <f t="shared" si="15"/>
        <v>3</v>
      </c>
    </row>
    <row r="97" spans="6:19" x14ac:dyDescent="0.45">
      <c r="F97" s="1">
        <f t="shared" si="20"/>
        <v>42712</v>
      </c>
      <c r="G97">
        <v>94</v>
      </c>
      <c r="H97" s="3">
        <f t="shared" si="12"/>
        <v>634.73436158460231</v>
      </c>
      <c r="I97" s="3">
        <f t="shared" si="13"/>
        <v>476.03390529356227</v>
      </c>
      <c r="J97" s="3">
        <f t="shared" si="14"/>
        <v>433.63236927176473</v>
      </c>
      <c r="K97">
        <f>IF(F97&lt;SS4PWG!$D$10,0,SS4PWG!$D$9*0.02*SS4PWG!$D$8)</f>
        <v>24</v>
      </c>
      <c r="L97" s="3">
        <f t="shared" si="16"/>
        <v>30.3118148968287</v>
      </c>
      <c r="M97" s="3">
        <f t="shared" si="17"/>
        <v>35.134250955679448</v>
      </c>
      <c r="N97" s="3">
        <f t="shared" si="18"/>
        <v>34.535490589529068</v>
      </c>
      <c r="O97">
        <f>IF(SS4PWG!$D$7-L97&gt;0,0,O96+1)</f>
        <v>0</v>
      </c>
      <c r="P97">
        <f>IF(SS4PWG!$D$7-M97&gt;0,0,P96+1)</f>
        <v>0</v>
      </c>
      <c r="Q97">
        <f>IF(SS4PWG!$D$7-N97&gt;0,0,Q96+1)</f>
        <v>0</v>
      </c>
      <c r="R97" s="1">
        <f t="shared" si="19"/>
        <v>42712</v>
      </c>
      <c r="S97">
        <f t="shared" si="15"/>
        <v>3</v>
      </c>
    </row>
    <row r="98" spans="6:19" x14ac:dyDescent="0.45">
      <c r="F98" s="1">
        <f t="shared" si="20"/>
        <v>42713</v>
      </c>
      <c r="G98">
        <v>95</v>
      </c>
      <c r="H98" s="3">
        <f t="shared" si="12"/>
        <v>646.59938942778501</v>
      </c>
      <c r="I98" s="3">
        <f t="shared" si="13"/>
        <v>482.5928603366861</v>
      </c>
      <c r="J98" s="3">
        <f t="shared" si="14"/>
        <v>438.03672133488556</v>
      </c>
      <c r="K98">
        <f>IF(F98&lt;SS4PWG!$D$10,0,SS4PWG!$D$9*0.02*SS4PWG!$D$8)</f>
        <v>24</v>
      </c>
      <c r="L98" s="3">
        <f t="shared" si="16"/>
        <v>30.748488586586344</v>
      </c>
      <c r="M98" s="3">
        <f t="shared" si="17"/>
        <v>35.71932579698457</v>
      </c>
      <c r="N98" s="3">
        <f t="shared" si="18"/>
        <v>35.180077966395601</v>
      </c>
      <c r="O98">
        <f>IF(SS4PWG!$D$7-L98&gt;0,0,O97+1)</f>
        <v>0</v>
      </c>
      <c r="P98">
        <f>IF(SS4PWG!$D$7-M98&gt;0,0,P97+1)</f>
        <v>0</v>
      </c>
      <c r="Q98">
        <f>IF(SS4PWG!$D$7-N98&gt;0,0,Q97+1)</f>
        <v>0</v>
      </c>
      <c r="R98" s="1">
        <f t="shared" si="19"/>
        <v>42713</v>
      </c>
      <c r="S98">
        <f t="shared" si="15"/>
        <v>3</v>
      </c>
    </row>
    <row r="99" spans="6:19" x14ac:dyDescent="0.45">
      <c r="F99" s="1">
        <f t="shared" si="20"/>
        <v>42714</v>
      </c>
      <c r="G99">
        <v>96</v>
      </c>
      <c r="H99" s="3">
        <f t="shared" si="12"/>
        <v>658.34017163404019</v>
      </c>
      <c r="I99" s="3">
        <f t="shared" si="13"/>
        <v>489.03096696270109</v>
      </c>
      <c r="J99" s="3">
        <f t="shared" si="14"/>
        <v>442.33434829259539</v>
      </c>
      <c r="K99">
        <f>IF(F99&lt;SS4PWG!$D$10,0,SS4PWG!$D$9*0.02*SS4PWG!$D$8)</f>
        <v>24</v>
      </c>
      <c r="L99" s="3">
        <f t="shared" si="16"/>
        <v>31.17737467518041</v>
      </c>
      <c r="M99" s="3">
        <f t="shared" si="17"/>
        <v>36.296698111319024</v>
      </c>
      <c r="N99" s="3">
        <f t="shared" si="18"/>
        <v>35.818402668662898</v>
      </c>
      <c r="O99">
        <f>IF(SS4PWG!$D$7-L99&gt;0,0,O98+1)</f>
        <v>0</v>
      </c>
      <c r="P99">
        <f>IF(SS4PWG!$D$7-M99&gt;0,0,P98+1)</f>
        <v>0</v>
      </c>
      <c r="Q99">
        <f>IF(SS4PWG!$D$7-N99&gt;0,0,Q98+1)</f>
        <v>0</v>
      </c>
      <c r="R99" s="1">
        <f t="shared" si="19"/>
        <v>42714</v>
      </c>
      <c r="S99">
        <f t="shared" si="15"/>
        <v>3</v>
      </c>
    </row>
    <row r="100" spans="6:19" x14ac:dyDescent="0.45">
      <c r="F100" s="1">
        <f t="shared" si="20"/>
        <v>42715</v>
      </c>
      <c r="G100">
        <v>97</v>
      </c>
      <c r="H100" s="3">
        <f t="shared" si="12"/>
        <v>669.95199296336659</v>
      </c>
      <c r="I100" s="3">
        <f t="shared" si="13"/>
        <v>495.347766722801</v>
      </c>
      <c r="J100" s="3">
        <f t="shared" si="14"/>
        <v>446.52642526883625</v>
      </c>
      <c r="K100">
        <f>IF(F100&lt;SS4PWG!$D$10,0,SS4PWG!$D$9*0.02*SS4PWG!$D$8)</f>
        <v>24</v>
      </c>
      <c r="L100" s="3">
        <f t="shared" si="16"/>
        <v>31.598827173481897</v>
      </c>
      <c r="M100" s="3">
        <f t="shared" si="17"/>
        <v>36.866707628157073</v>
      </c>
      <c r="N100" s="3">
        <f t="shared" si="18"/>
        <v>36.450734654404791</v>
      </c>
      <c r="O100">
        <f>IF(SS4PWG!$D$7-L100&gt;0,0,O99+1)</f>
        <v>0</v>
      </c>
      <c r="P100">
        <f>IF(SS4PWG!$D$7-M100&gt;0,0,P99+1)</f>
        <v>0</v>
      </c>
      <c r="Q100">
        <f>IF(SS4PWG!$D$7-N100&gt;0,0,Q99+1)</f>
        <v>0</v>
      </c>
      <c r="R100" s="1">
        <f t="shared" si="19"/>
        <v>42715</v>
      </c>
      <c r="S100">
        <f t="shared" si="15"/>
        <v>3</v>
      </c>
    </row>
    <row r="101" spans="6:19" x14ac:dyDescent="0.45">
      <c r="F101" s="1">
        <f t="shared" si="20"/>
        <v>42716</v>
      </c>
      <c r="G101">
        <v>98</v>
      </c>
      <c r="H101" s="3">
        <f t="shared" si="12"/>
        <v>681.43049148194666</v>
      </c>
      <c r="I101" s="3">
        <f t="shared" si="13"/>
        <v>501.54299499462684</v>
      </c>
      <c r="J101" s="3">
        <f t="shared" si="14"/>
        <v>450.61421528571731</v>
      </c>
      <c r="K101">
        <f>IF(F101&lt;SS4PWG!$D$10,0,SS4PWG!$D$9*0.02*SS4PWG!$D$8)</f>
        <v>24</v>
      </c>
      <c r="L101" s="3">
        <f t="shared" si="16"/>
        <v>32.013180426977236</v>
      </c>
      <c r="M101" s="3">
        <f t="shared" si="17"/>
        <v>37.429676195148012</v>
      </c>
      <c r="N101" s="3">
        <f t="shared" si="18"/>
        <v>37.077330379968934</v>
      </c>
      <c r="O101">
        <f>IF(SS4PWG!$D$7-L101&gt;0,0,O100+1)</f>
        <v>0</v>
      </c>
      <c r="P101">
        <f>IF(SS4PWG!$D$7-M101&gt;0,0,P100+1)</f>
        <v>0</v>
      </c>
      <c r="Q101">
        <f>IF(SS4PWG!$D$7-N101&gt;0,0,Q100+1)</f>
        <v>0</v>
      </c>
      <c r="R101" s="1">
        <f t="shared" si="19"/>
        <v>42716</v>
      </c>
      <c r="S101">
        <f t="shared" si="15"/>
        <v>3</v>
      </c>
    </row>
    <row r="102" spans="6:19" x14ac:dyDescent="0.45">
      <c r="F102" s="1">
        <f t="shared" si="20"/>
        <v>42717</v>
      </c>
      <c r="G102">
        <v>99</v>
      </c>
      <c r="H102" s="3">
        <f t="shared" si="12"/>
        <v>692.77165067022304</v>
      </c>
      <c r="I102" s="3">
        <f t="shared" si="13"/>
        <v>507.61657021013855</v>
      </c>
      <c r="J102" s="3">
        <f t="shared" si="14"/>
        <v>454.59906079378408</v>
      </c>
      <c r="K102">
        <f>IF(F102&lt;SS4PWG!$D$10,0,SS4PWG!$D$9*0.02*SS4PWG!$D$8)</f>
        <v>24</v>
      </c>
      <c r="L102" s="3">
        <f t="shared" si="16"/>
        <v>32.420750426273983</v>
      </c>
      <c r="M102" s="3">
        <f t="shared" si="17"/>
        <v>37.985908906502537</v>
      </c>
      <c r="N102" s="3">
        <f t="shared" si="18"/>
        <v>37.698433601527398</v>
      </c>
      <c r="O102">
        <f>IF(SS4PWG!$D$7-L102&gt;0,0,O101+1)</f>
        <v>0</v>
      </c>
      <c r="P102">
        <f>IF(SS4PWG!$D$7-M102&gt;0,0,P101+1)</f>
        <v>0</v>
      </c>
      <c r="Q102">
        <f>IF(SS4PWG!$D$7-N102&gt;0,0,Q101+1)</f>
        <v>0</v>
      </c>
      <c r="R102" s="1">
        <f t="shared" si="19"/>
        <v>42717</v>
      </c>
      <c r="S102">
        <f t="shared" si="15"/>
        <v>3</v>
      </c>
    </row>
    <row r="103" spans="6:19" x14ac:dyDescent="0.45">
      <c r="F103" s="1">
        <f t="shared" si="20"/>
        <v>42718</v>
      </c>
      <c r="G103">
        <v>100</v>
      </c>
      <c r="H103" s="3">
        <f t="shared" si="12"/>
        <v>703.97179093635668</v>
      </c>
      <c r="I103" s="3">
        <f t="shared" si="13"/>
        <v>513.56858326646181</v>
      </c>
      <c r="J103" s="3">
        <f t="shared" si="14"/>
        <v>458.48237560728109</v>
      </c>
      <c r="K103">
        <f>IF(F103&lt;SS4PWG!$D$10,0,SS4PWG!$D$9*0.02*SS4PWG!$D$8)</f>
        <v>24</v>
      </c>
      <c r="L103" s="3">
        <f t="shared" si="16"/>
        <v>32.821836016366895</v>
      </c>
      <c r="M103" s="3">
        <f t="shared" si="17"/>
        <v>38.535695148060803</v>
      </c>
      <c r="N103" s="3">
        <f t="shared" si="18"/>
        <v>38.314276120669994</v>
      </c>
      <c r="O103">
        <f>IF(SS4PWG!$D$7-L103&gt;0,0,O102+1)</f>
        <v>0</v>
      </c>
      <c r="P103">
        <f>IF(SS4PWG!$D$7-M103&gt;0,0,P102+1)</f>
        <v>0</v>
      </c>
      <c r="Q103">
        <f>IF(SS4PWG!$D$7-N103&gt;0,0,Q102+1)</f>
        <v>0</v>
      </c>
      <c r="R103" s="1">
        <f t="shared" si="19"/>
        <v>42718</v>
      </c>
      <c r="S103">
        <f t="shared" si="15"/>
        <v>3</v>
      </c>
    </row>
    <row r="104" spans="6:19" x14ac:dyDescent="0.45">
      <c r="F104" s="1">
        <f t="shared" si="20"/>
        <v>42719</v>
      </c>
      <c r="G104">
        <v>101</v>
      </c>
      <c r="H104" s="3">
        <f t="shared" si="12"/>
        <v>715.02756061490732</v>
      </c>
      <c r="I104" s="3">
        <f t="shared" si="13"/>
        <v>519.39928714942312</v>
      </c>
      <c r="J104" s="3">
        <f t="shared" si="14"/>
        <v>462.26563724156171</v>
      </c>
      <c r="K104">
        <f>IF(F104&lt;SS4PWG!$D$10,0,SS4PWG!$D$9*0.02*SS4PWG!$D$8)</f>
        <v>24</v>
      </c>
      <c r="L104" s="3">
        <f t="shared" si="16"/>
        <v>33.216720013472759</v>
      </c>
      <c r="M104" s="3">
        <f t="shared" si="17"/>
        <v>39.079309566028307</v>
      </c>
      <c r="N104" s="3">
        <f t="shared" si="18"/>
        <v>38.925078478511971</v>
      </c>
      <c r="O104">
        <f>IF(SS4PWG!$D$7-L104&gt;0,0,O103+1)</f>
        <v>0</v>
      </c>
      <c r="P104">
        <f>IF(SS4PWG!$D$7-M104&gt;0,0,P103+1)</f>
        <v>0</v>
      </c>
      <c r="Q104">
        <f>IF(SS4PWG!$D$7-N104&gt;0,0,Q103+1)</f>
        <v>0</v>
      </c>
      <c r="R104" s="1">
        <f t="shared" si="19"/>
        <v>42719</v>
      </c>
      <c r="S104">
        <f t="shared" si="15"/>
        <v>3</v>
      </c>
    </row>
    <row r="105" spans="6:19" x14ac:dyDescent="0.45">
      <c r="F105" s="1">
        <f t="shared" si="20"/>
        <v>42720</v>
      </c>
      <c r="G105">
        <v>102</v>
      </c>
      <c r="H105" s="3">
        <f t="shared" si="12"/>
        <v>725.93592652634459</v>
      </c>
      <c r="I105" s="3">
        <f t="shared" si="13"/>
        <v>525.10908679545037</v>
      </c>
      <c r="J105" s="3">
        <f t="shared" si="14"/>
        <v>465.9503796479587</v>
      </c>
      <c r="K105">
        <f>IF(F105&lt;SS4PWG!$D$10,0,SS4PWG!$D$9*0.02*SS4PWG!$D$8)</f>
        <v>24</v>
      </c>
      <c r="L105" s="3">
        <f t="shared" si="16"/>
        <v>33.605670237396168</v>
      </c>
      <c r="M105" s="3">
        <f t="shared" si="17"/>
        <v>39.617012965715347</v>
      </c>
      <c r="N105" s="3">
        <f t="shared" si="18"/>
        <v>39.53105060238876</v>
      </c>
      <c r="O105">
        <f>IF(SS4PWG!$D$7-L105&gt;0,0,O104+1)</f>
        <v>0</v>
      </c>
      <c r="P105">
        <f>IF(SS4PWG!$D$7-M105&gt;0,0,P104+1)</f>
        <v>0</v>
      </c>
      <c r="Q105">
        <f>IF(SS4PWG!$D$7-N105&gt;0,0,Q104+1)</f>
        <v>0</v>
      </c>
      <c r="R105" s="1">
        <f t="shared" si="19"/>
        <v>42720</v>
      </c>
      <c r="S105">
        <f t="shared" si="15"/>
        <v>3</v>
      </c>
    </row>
    <row r="106" spans="6:19" x14ac:dyDescent="0.45">
      <c r="F106" s="1">
        <f t="shared" si="20"/>
        <v>42721</v>
      </c>
      <c r="G106">
        <v>103</v>
      </c>
      <c r="H106" s="3">
        <f t="shared" si="12"/>
        <v>736.69416416869308</v>
      </c>
      <c r="I106" s="3">
        <f t="shared" si="13"/>
        <v>530.69852921375457</v>
      </c>
      <c r="J106" s="3">
        <f t="shared" si="14"/>
        <v>469.53818633983212</v>
      </c>
      <c r="K106">
        <f>IF(F106&lt;SS4PWG!$D$10,0,SS4PWG!$D$9*0.02*SS4PWG!$D$8)</f>
        <v>24</v>
      </c>
      <c r="L106" s="3">
        <f t="shared" si="16"/>
        <v>33.988940466630417</v>
      </c>
      <c r="M106" s="3">
        <f t="shared" si="17"/>
        <v>40.149053146031626</v>
      </c>
      <c r="N106" s="3">
        <f t="shared" si="18"/>
        <v>40.132392408850727</v>
      </c>
      <c r="O106">
        <f>IF(SS4PWG!$D$7-L106&gt;0,0,O105+1)</f>
        <v>0</v>
      </c>
      <c r="P106">
        <f>IF(SS4PWG!$D$7-M106&gt;0,0,P105+1)</f>
        <v>0</v>
      </c>
      <c r="Q106">
        <f>IF(SS4PWG!$D$7-N106&gt;0,0,Q105+1)</f>
        <v>0</v>
      </c>
      <c r="R106" s="1">
        <f t="shared" si="19"/>
        <v>42721</v>
      </c>
      <c r="S106">
        <f t="shared" si="15"/>
        <v>3</v>
      </c>
    </row>
    <row r="107" spans="6:19" x14ac:dyDescent="0.45">
      <c r="F107" s="1">
        <f t="shared" si="20"/>
        <v>42722</v>
      </c>
      <c r="G107">
        <v>104</v>
      </c>
      <c r="H107" s="3">
        <f t="shared" si="12"/>
        <v>747.29984760828984</v>
      </c>
      <c r="I107" s="3">
        <f t="shared" si="13"/>
        <v>536.16829388721055</v>
      </c>
      <c r="J107" s="3">
        <f t="shared" si="14"/>
        <v>473.03068390213747</v>
      </c>
      <c r="K107">
        <f>IF(F107&lt;SS4PWG!$D$10,0,SS4PWG!$D$9*0.02*SS4PWG!$D$8)</f>
        <v>24</v>
      </c>
      <c r="L107" s="3">
        <f t="shared" si="16"/>
        <v>34.366771322718684</v>
      </c>
      <c r="M107" s="3">
        <f t="shared" si="17"/>
        <v>40.675665674962453</v>
      </c>
      <c r="N107" s="3">
        <f t="shared" si="18"/>
        <v>40.729294366345911</v>
      </c>
      <c r="O107">
        <f>IF(SS4PWG!$D$7-L107&gt;0,0,O106+1)</f>
        <v>0</v>
      </c>
      <c r="P107">
        <f>IF(SS4PWG!$D$7-M107&gt;0,0,P106+1)</f>
        <v>0</v>
      </c>
      <c r="Q107">
        <f>IF(SS4PWG!$D$7-N107&gt;0,0,Q106+1)</f>
        <v>0</v>
      </c>
      <c r="R107" s="1">
        <f t="shared" si="19"/>
        <v>42722</v>
      </c>
      <c r="S107">
        <f t="shared" si="15"/>
        <v>3</v>
      </c>
    </row>
    <row r="108" spans="6:19" x14ac:dyDescent="0.45">
      <c r="F108" s="1">
        <f t="shared" si="20"/>
        <v>42723</v>
      </c>
      <c r="G108">
        <v>105</v>
      </c>
      <c r="H108" s="3">
        <f t="shared" si="12"/>
        <v>757.75083913230196</v>
      </c>
      <c r="I108" s="3">
        <f t="shared" si="13"/>
        <v>541.51918346712569</v>
      </c>
      <c r="J108" s="3">
        <f t="shared" si="14"/>
        <v>476.42953587569247</v>
      </c>
      <c r="K108">
        <f>IF(F108&lt;SS4PWG!$D$10,0,SS4PWG!$D$9*0.02*SS4PWG!$D$8)</f>
        <v>24</v>
      </c>
      <c r="L108" s="3">
        <f t="shared" si="16"/>
        <v>34.739391089791184</v>
      </c>
      <c r="M108" s="3">
        <f t="shared" si="17"/>
        <v>41.197074610780163</v>
      </c>
      <c r="N108" s="3">
        <f t="shared" si="18"/>
        <v>41.321938020685053</v>
      </c>
      <c r="O108">
        <f>IF(SS4PWG!$D$7-L108&gt;0,0,O107+1)</f>
        <v>0</v>
      </c>
      <c r="P108">
        <f>IF(SS4PWG!$D$7-M108&gt;0,0,P107+1)</f>
        <v>0</v>
      </c>
      <c r="Q108">
        <f>IF(SS4PWG!$D$7-N108&gt;0,0,Q107+1)</f>
        <v>0</v>
      </c>
      <c r="R108" s="1">
        <f t="shared" si="19"/>
        <v>42723</v>
      </c>
      <c r="S108">
        <f t="shared" si="15"/>
        <v>3</v>
      </c>
    </row>
    <row r="109" spans="6:19" x14ac:dyDescent="0.45">
      <c r="F109" s="1">
        <f t="shared" si="20"/>
        <v>42724</v>
      </c>
      <c r="G109">
        <v>106</v>
      </c>
      <c r="H109" s="3">
        <f t="shared" si="12"/>
        <v>768.04527872138533</v>
      </c>
      <c r="I109" s="3">
        <f t="shared" si="13"/>
        <v>546.75211477410755</v>
      </c>
      <c r="J109" s="3">
        <f t="shared" si="14"/>
        <v>479.73643700634216</v>
      </c>
      <c r="K109">
        <f>IF(F109&lt;SS4PWG!$D$10,0,SS4PWG!$D$9*0.02*SS4PWG!$D$8)</f>
        <v>24</v>
      </c>
      <c r="L109" s="3">
        <f t="shared" si="16"/>
        <v>35.107016474646777</v>
      </c>
      <c r="M109" s="3">
        <f t="shared" si="17"/>
        <v>41.713493173318554</v>
      </c>
      <c r="N109" s="3">
        <f t="shared" si="18"/>
        <v>41.910496486117474</v>
      </c>
      <c r="O109">
        <f>IF(SS4PWG!$D$7-L109&gt;0,0,O108+1)</f>
        <v>0</v>
      </c>
      <c r="P109">
        <f>IF(SS4PWG!$D$7-M109&gt;0,0,P108+1)</f>
        <v>0</v>
      </c>
      <c r="Q109">
        <f>IF(SS4PWG!$D$7-N109&gt;0,0,Q108+1)</f>
        <v>0</v>
      </c>
      <c r="R109" s="1">
        <f t="shared" si="19"/>
        <v>42724</v>
      </c>
      <c r="S109">
        <f t="shared" si="15"/>
        <v>3</v>
      </c>
    </row>
    <row r="110" spans="6:19" x14ac:dyDescent="0.45">
      <c r="F110" s="1">
        <f t="shared" si="20"/>
        <v>42725</v>
      </c>
      <c r="G110">
        <v>107</v>
      </c>
      <c r="H110" s="3">
        <f t="shared" si="12"/>
        <v>778.18157339663344</v>
      </c>
      <c r="I110" s="3">
        <f t="shared" si="13"/>
        <v>551.86811011451175</v>
      </c>
      <c r="J110" s="3">
        <f t="shared" si="14"/>
        <v>482.95310784841701</v>
      </c>
      <c r="K110">
        <f>IF(F110&lt;SS4PWG!$D$10,0,SS4PWG!$D$9*0.02*SS4PWG!$D$8)</f>
        <v>24</v>
      </c>
      <c r="L110" s="3">
        <f t="shared" si="16"/>
        <v>35.469853312255317</v>
      </c>
      <c r="M110" s="3">
        <f t="shared" si="17"/>
        <v>42.225124369253905</v>
      </c>
      <c r="N110" s="3">
        <f t="shared" si="18"/>
        <v>42.495134904605699</v>
      </c>
      <c r="O110">
        <f>IF(SS4PWG!$D$7-L110&gt;0,0,O109+1)</f>
        <v>0</v>
      </c>
      <c r="P110">
        <f>IF(SS4PWG!$D$7-M110&gt;0,0,P109+1)</f>
        <v>0</v>
      </c>
      <c r="Q110">
        <f>IF(SS4PWG!$D$7-N110&gt;0,0,Q109+1)</f>
        <v>0</v>
      </c>
      <c r="R110" s="1">
        <f t="shared" si="19"/>
        <v>42725</v>
      </c>
      <c r="S110">
        <f t="shared" si="15"/>
        <v>3</v>
      </c>
    </row>
    <row r="111" spans="6:19" x14ac:dyDescent="0.45">
      <c r="F111" s="1">
        <f t="shared" si="20"/>
        <v>42726</v>
      </c>
      <c r="G111">
        <v>108</v>
      </c>
      <c r="H111" s="3">
        <f t="shared" si="12"/>
        <v>788.15838649085299</v>
      </c>
      <c r="I111" s="3">
        <f t="shared" si="13"/>
        <v>556.86828891946323</v>
      </c>
      <c r="J111" s="3">
        <f t="shared" si="14"/>
        <v>486.08128971123108</v>
      </c>
      <c r="K111">
        <f>IF(F111&lt;SS4PWG!$D$10,0,SS4PWG!$D$9*0.02*SS4PWG!$D$8)</f>
        <v>24</v>
      </c>
      <c r="L111" s="3">
        <f t="shared" si="16"/>
        <v>35.828097221114298</v>
      </c>
      <c r="M111" s="3">
        <f t="shared" si="17"/>
        <v>42.732161574989469</v>
      </c>
      <c r="N111" s="3">
        <f t="shared" si="18"/>
        <v>43.076010875668501</v>
      </c>
      <c r="O111">
        <f>IF(SS4PWG!$D$7-L111&gt;0,0,O110+1)</f>
        <v>0</v>
      </c>
      <c r="P111">
        <f>IF(SS4PWG!$D$7-M111&gt;0,0,P110+1)</f>
        <v>0</v>
      </c>
      <c r="Q111">
        <f>IF(SS4PWG!$D$7-N111&gt;0,0,Q110+1)</f>
        <v>0</v>
      </c>
      <c r="R111" s="1">
        <f t="shared" si="19"/>
        <v>42726</v>
      </c>
      <c r="S111">
        <f t="shared" si="15"/>
        <v>3</v>
      </c>
    </row>
    <row r="112" spans="6:19" x14ac:dyDescent="0.45">
      <c r="F112" s="1">
        <f t="shared" si="20"/>
        <v>42727</v>
      </c>
      <c r="G112">
        <v>109</v>
      </c>
      <c r="H112" s="3">
        <f t="shared" si="12"/>
        <v>797.9746268901788</v>
      </c>
      <c r="I112" s="3">
        <f t="shared" si="13"/>
        <v>561.75385971117953</v>
      </c>
      <c r="J112" s="3">
        <f t="shared" si="14"/>
        <v>489.12273993685886</v>
      </c>
      <c r="K112">
        <f>IF(F112&lt;SS4PWG!$D$10,0,SS4PWG!$D$9*0.02*SS4PWG!$D$8)</f>
        <v>24</v>
      </c>
      <c r="L112" s="3">
        <f t="shared" si="16"/>
        <v>36.18193421249439</v>
      </c>
      <c r="M112" s="3">
        <f t="shared" si="17"/>
        <v>43.234789080426886</v>
      </c>
      <c r="N112" s="3">
        <f t="shared" si="18"/>
        <v>43.653274858964224</v>
      </c>
      <c r="O112">
        <f>IF(SS4PWG!$D$7-L112&gt;0,0,O111+1)</f>
        <v>0</v>
      </c>
      <c r="P112">
        <f>IF(SS4PWG!$D$7-M112&gt;0,0,P111+1)</f>
        <v>0</v>
      </c>
      <c r="Q112">
        <f>IF(SS4PWG!$D$7-N112&gt;0,0,Q111+1)</f>
        <v>0</v>
      </c>
      <c r="R112" s="1">
        <f t="shared" si="19"/>
        <v>42727</v>
      </c>
      <c r="S112">
        <f t="shared" si="15"/>
        <v>3</v>
      </c>
    </row>
    <row r="113" spans="6:19" x14ac:dyDescent="0.45">
      <c r="F113" s="1">
        <f t="shared" si="20"/>
        <v>42728</v>
      </c>
      <c r="G113">
        <v>110</v>
      </c>
      <c r="H113" s="3">
        <f t="shared" si="12"/>
        <v>807.6294382881606</v>
      </c>
      <c r="I113" s="3">
        <f t="shared" si="13"/>
        <v>566.52611239928183</v>
      </c>
      <c r="J113" s="3">
        <f t="shared" si="14"/>
        <v>492.07922749705017</v>
      </c>
      <c r="K113">
        <f>IF(F113&lt;SS4PWG!$D$10,0,SS4PWG!$D$9*0.02*SS4PWG!$D$8)</f>
        <v>24</v>
      </c>
      <c r="L113" s="3">
        <f t="shared" si="16"/>
        <v>36.531541257248655</v>
      </c>
      <c r="M113" s="3">
        <f t="shared" si="17"/>
        <v>43.733182596624552</v>
      </c>
      <c r="N113" s="3">
        <f t="shared" si="18"/>
        <v>44.227070551606346</v>
      </c>
      <c r="O113">
        <f>IF(SS4PWG!$D$7-L113&gt;0,0,O112+1)</f>
        <v>0</v>
      </c>
      <c r="P113">
        <f>IF(SS4PWG!$D$7-M113&gt;0,0,P112+1)</f>
        <v>0</v>
      </c>
      <c r="Q113">
        <f>IF(SS4PWG!$D$7-N113&gt;0,0,Q112+1)</f>
        <v>0</v>
      </c>
      <c r="R113" s="1">
        <f t="shared" si="19"/>
        <v>42728</v>
      </c>
      <c r="S113">
        <f t="shared" si="15"/>
        <v>3</v>
      </c>
    </row>
    <row r="114" spans="6:19" x14ac:dyDescent="0.45">
      <c r="F114" s="1">
        <f t="shared" si="20"/>
        <v>42729</v>
      </c>
      <c r="G114">
        <v>111</v>
      </c>
      <c r="H114" s="3">
        <f t="shared" si="12"/>
        <v>817.12218849069268</v>
      </c>
      <c r="I114" s="3">
        <f t="shared" si="13"/>
        <v>571.18641090793528</v>
      </c>
      <c r="J114" s="3">
        <f t="shared" si="14"/>
        <v>494.95252889687754</v>
      </c>
      <c r="K114">
        <f>IF(F114&lt;SS4PWG!$D$10,0,SS4PWG!$D$9*0.02*SS4PWG!$D$8)</f>
        <v>24</v>
      </c>
      <c r="L114" s="3">
        <f t="shared" si="16"/>
        <v>36.877086813535662</v>
      </c>
      <c r="M114" s="3">
        <f t="shared" si="17"/>
        <v>44.227509730086382</v>
      </c>
      <c r="N114" s="3">
        <f t="shared" si="18"/>
        <v>44.79753524203992</v>
      </c>
      <c r="O114">
        <f>IF(SS4PWG!$D$7-L114&gt;0,0,O113+1)</f>
        <v>0</v>
      </c>
      <c r="P114">
        <f>IF(SS4PWG!$D$7-M114&gt;0,0,P113+1)</f>
        <v>0</v>
      </c>
      <c r="Q114">
        <f>IF(SS4PWG!$D$7-N114&gt;0,0,Q113+1)</f>
        <v>0</v>
      </c>
      <c r="R114" s="1">
        <f t="shared" si="19"/>
        <v>42729</v>
      </c>
      <c r="S114">
        <f t="shared" si="15"/>
        <v>3</v>
      </c>
    </row>
    <row r="115" spans="6:19" x14ac:dyDescent="0.45">
      <c r="F115" s="1">
        <f t="shared" si="20"/>
        <v>42730</v>
      </c>
      <c r="G115">
        <v>112</v>
      </c>
      <c r="H115" s="3">
        <f t="shared" si="12"/>
        <v>826.45245880657285</v>
      </c>
      <c r="I115" s="3">
        <f t="shared" si="13"/>
        <v>575.73618613302028</v>
      </c>
      <c r="J115" s="3">
        <f t="shared" si="14"/>
        <v>497.74442437254612</v>
      </c>
      <c r="K115">
        <f>IF(F115&lt;SS4PWG!$D$10,0,SS4PWG!$D$9*0.02*SS4PWG!$D$8)</f>
        <v>24</v>
      </c>
      <c r="L115" s="3">
        <f t="shared" si="16"/>
        <v>37.218731318513235</v>
      </c>
      <c r="M115" s="3">
        <f t="shared" si="17"/>
        <v>44.717930426191863</v>
      </c>
      <c r="N115" s="3">
        <f t="shared" si="18"/>
        <v>45.364800142158899</v>
      </c>
      <c r="O115">
        <f>IF(SS4PWG!$D$7-L115&gt;0,0,O114+1)</f>
        <v>0</v>
      </c>
      <c r="P115">
        <f>IF(SS4PWG!$D$7-M115&gt;0,0,P114+1)</f>
        <v>0</v>
      </c>
      <c r="Q115">
        <f>IF(SS4PWG!$D$7-N115&gt;0,0,Q114+1)</f>
        <v>0</v>
      </c>
      <c r="R115" s="1">
        <f t="shared" si="19"/>
        <v>42730</v>
      </c>
      <c r="S115">
        <f t="shared" si="15"/>
        <v>3</v>
      </c>
    </row>
    <row r="116" spans="6:19" x14ac:dyDescent="0.45">
      <c r="F116" s="1">
        <f t="shared" si="20"/>
        <v>42731</v>
      </c>
      <c r="G116">
        <v>113</v>
      </c>
      <c r="H116" s="3">
        <f t="shared" si="12"/>
        <v>835.62003355502429</v>
      </c>
      <c r="I116" s="3">
        <f t="shared" si="13"/>
        <v>580.17692922707045</v>
      </c>
      <c r="J116" s="3">
        <f t="shared" si="14"/>
        <v>500.45669437072138</v>
      </c>
      <c r="K116">
        <f>IF(F116&lt;SS4PWG!$D$10,0,SS4PWG!$D$9*0.02*SS4PWG!$D$8)</f>
        <v>24</v>
      </c>
      <c r="L116" s="3">
        <f t="shared" si="16"/>
        <v>37.556627646794453</v>
      </c>
      <c r="M116" s="3">
        <f t="shared" si="17"/>
        <v>45.204597384067334</v>
      </c>
      <c r="N116" s="3">
        <f t="shared" si="18"/>
        <v>45.928990699209002</v>
      </c>
      <c r="O116">
        <f>IF(SS4PWG!$D$7-L116&gt;0,0,O115+1)</f>
        <v>0</v>
      </c>
      <c r="P116">
        <f>IF(SS4PWG!$D$7-M116&gt;0,0,P115+1)</f>
        <v>0</v>
      </c>
      <c r="Q116">
        <f>IF(SS4PWG!$D$7-N116&gt;0,0,Q115+1)</f>
        <v>0</v>
      </c>
      <c r="R116" s="1">
        <f t="shared" si="19"/>
        <v>42731</v>
      </c>
      <c r="S116">
        <f t="shared" si="15"/>
        <v>3</v>
      </c>
    </row>
    <row r="117" spans="6:19" x14ac:dyDescent="0.45">
      <c r="F117" s="1">
        <f t="shared" si="20"/>
        <v>42732</v>
      </c>
      <c r="G117">
        <v>114</v>
      </c>
      <c r="H117" s="3">
        <f t="shared" si="12"/>
        <v>844.62488971824689</v>
      </c>
      <c r="I117" s="3">
        <f t="shared" si="13"/>
        <v>584.51018520842013</v>
      </c>
      <c r="J117" s="3">
        <f t="shared" si="14"/>
        <v>503.09111629673629</v>
      </c>
      <c r="K117">
        <f>IF(F117&lt;SS4PWG!$D$10,0,SS4PWG!$D$9*0.02*SS4PWG!$D$8)</f>
        <v>24</v>
      </c>
      <c r="L117" s="3">
        <f t="shared" si="16"/>
        <v>37.890921538217256</v>
      </c>
      <c r="M117" s="3">
        <f t="shared" si="17"/>
        <v>45.687656445007036</v>
      </c>
      <c r="N117" s="3">
        <f t="shared" si="18"/>
        <v>46.490226888897418</v>
      </c>
      <c r="O117">
        <f>IF(SS4PWG!$D$7-L117&gt;0,0,O116+1)</f>
        <v>0</v>
      </c>
      <c r="P117">
        <f>IF(SS4PWG!$D$7-M117&gt;0,0,P116+1)</f>
        <v>0</v>
      </c>
      <c r="Q117">
        <f>IF(SS4PWG!$D$7-N117&gt;0,0,Q116+1)</f>
        <v>0</v>
      </c>
      <c r="R117" s="1">
        <f t="shared" si="19"/>
        <v>42732</v>
      </c>
      <c r="S117">
        <f t="shared" si="15"/>
        <v>3</v>
      </c>
    </row>
    <row r="118" spans="6:19" x14ac:dyDescent="0.45">
      <c r="F118" s="1">
        <f t="shared" si="20"/>
        <v>42733</v>
      </c>
      <c r="G118">
        <v>115</v>
      </c>
      <c r="H118" s="3">
        <f t="shared" si="12"/>
        <v>853.46718676395233</v>
      </c>
      <c r="I118" s="3">
        <f t="shared" si="13"/>
        <v>588.73754688987401</v>
      </c>
      <c r="J118" s="3">
        <f t="shared" si="14"/>
        <v>505.64946151911454</v>
      </c>
      <c r="K118">
        <f>IF(F118&lt;SS4PWG!$D$10,0,SS4PWG!$D$9*0.02*SS4PWG!$D$8)</f>
        <v>24</v>
      </c>
      <c r="L118" s="3">
        <f t="shared" si="16"/>
        <v>38.221751997261677</v>
      </c>
      <c r="M118" s="3">
        <f t="shared" si="17"/>
        <v>46.167246956378456</v>
      </c>
      <c r="N118" s="3">
        <f t="shared" si="18"/>
        <v>47.048623491018191</v>
      </c>
      <c r="O118">
        <f>IF(SS4PWG!$D$7-L118&gt;0,0,O117+1)</f>
        <v>0</v>
      </c>
      <c r="P118">
        <f>IF(SS4PWG!$D$7-M118&gt;0,0,P117+1)</f>
        <v>0</v>
      </c>
      <c r="Q118">
        <f>IF(SS4PWG!$D$7-N118&gt;0,0,Q117+1)</f>
        <v>0</v>
      </c>
      <c r="R118" s="1">
        <f t="shared" si="19"/>
        <v>42733</v>
      </c>
      <c r="S118">
        <f t="shared" si="15"/>
        <v>3</v>
      </c>
    </row>
    <row r="119" spans="6:19" x14ac:dyDescent="0.45">
      <c r="F119" s="1">
        <f t="shared" si="20"/>
        <v>42734</v>
      </c>
      <c r="G119">
        <v>116</v>
      </c>
      <c r="H119" s="3">
        <f t="shared" si="12"/>
        <v>862.14725665990079</v>
      </c>
      <c r="I119" s="3">
        <f t="shared" si="13"/>
        <v>592.86064912122629</v>
      </c>
      <c r="J119" s="3">
        <f t="shared" si="14"/>
        <v>508.1334926179822</v>
      </c>
      <c r="K119">
        <f>IF(F119&lt;SS4PWG!$D$10,0,SS4PWG!$D$9*0.02*SS4PWG!$D$8)</f>
        <v>24</v>
      </c>
      <c r="L119" s="3">
        <f t="shared" si="16"/>
        <v>38.549251666251351</v>
      </c>
      <c r="M119" s="3">
        <f t="shared" si="17"/>
        <v>46.643502112788298</v>
      </c>
      <c r="N119" s="3">
        <f t="shared" si="18"/>
        <v>47.604290348799488</v>
      </c>
      <c r="O119">
        <f>IF(SS4PWG!$D$7-L119&gt;0,0,O118+1)</f>
        <v>0</v>
      </c>
      <c r="P119">
        <f>IF(SS4PWG!$D$7-M119&gt;0,0,P118+1)</f>
        <v>0</v>
      </c>
      <c r="Q119">
        <f>IF(SS4PWG!$D$7-N119&gt;0,0,Q118+1)</f>
        <v>0</v>
      </c>
      <c r="R119" s="1">
        <f t="shared" si="19"/>
        <v>42734</v>
      </c>
      <c r="S119">
        <f t="shared" si="15"/>
        <v>3</v>
      </c>
    </row>
    <row r="120" spans="6:19" x14ac:dyDescent="0.45">
      <c r="F120" s="1">
        <f t="shared" si="20"/>
        <v>42735</v>
      </c>
      <c r="G120">
        <v>117</v>
      </c>
      <c r="H120" s="3">
        <f t="shared" si="12"/>
        <v>870.66559409969489</v>
      </c>
      <c r="I120" s="3">
        <f t="shared" si="13"/>
        <v>596.88116333910818</v>
      </c>
      <c r="J120" s="3">
        <f t="shared" si="14"/>
        <v>510.54496086512501</v>
      </c>
      <c r="K120">
        <f>IF(F120&lt;SS4PWG!$D$10,0,SS4PWG!$D$9*0.02*SS4PWG!$D$8)</f>
        <v>24</v>
      </c>
      <c r="L120" s="3">
        <f t="shared" si="16"/>
        <v>38.873547174297052</v>
      </c>
      <c r="M120" s="3">
        <f t="shared" si="17"/>
        <v>47.116549276141413</v>
      </c>
      <c r="N120" s="3">
        <f t="shared" si="18"/>
        <v>48.157332613085124</v>
      </c>
      <c r="O120">
        <f>IF(SS4PWG!$D$7-L120&gt;0,0,O119+1)</f>
        <v>0</v>
      </c>
      <c r="P120">
        <f>IF(SS4PWG!$D$7-M120&gt;0,0,P119+1)</f>
        <v>0</v>
      </c>
      <c r="Q120">
        <f>IF(SS4PWG!$D$7-N120&gt;0,0,Q119+1)</f>
        <v>0</v>
      </c>
      <c r="R120" s="1">
        <f t="shared" si="19"/>
        <v>42735</v>
      </c>
      <c r="S120">
        <f t="shared" si="15"/>
        <v>3</v>
      </c>
    </row>
    <row r="121" spans="6:19" x14ac:dyDescent="0.45">
      <c r="F121" s="1">
        <f t="shared" si="20"/>
        <v>42736</v>
      </c>
      <c r="G121">
        <v>118</v>
      </c>
      <c r="H121" s="3">
        <f t="shared" si="12"/>
        <v>879.02284695648359</v>
      </c>
      <c r="I121" s="3">
        <f t="shared" si="13"/>
        <v>600.80079241692147</v>
      </c>
      <c r="J121" s="3">
        <f t="shared" si="14"/>
        <v>512.88560392368436</v>
      </c>
      <c r="K121">
        <f>IF(F121&lt;SS4PWG!$D$10,0,SS4PWG!$D$9*0.02*SS4PWG!$D$8)</f>
        <v>24</v>
      </c>
      <c r="L121" s="3">
        <f t="shared" si="16"/>
        <v>39.194759463777451</v>
      </c>
      <c r="M121" s="3">
        <f t="shared" si="17"/>
        <v>47.586510276093847</v>
      </c>
      <c r="N121" s="3">
        <f t="shared" si="18"/>
        <v>48.70785097237696</v>
      </c>
      <c r="O121">
        <f>IF(SS4PWG!$D$7-L121&gt;0,0,O120+1)</f>
        <v>0</v>
      </c>
      <c r="P121">
        <f>IF(SS4PWG!$D$7-M121&gt;0,0,P120+1)</f>
        <v>0</v>
      </c>
      <c r="Q121">
        <f>IF(SS4PWG!$D$7-N121&gt;0,0,Q120+1)</f>
        <v>0</v>
      </c>
      <c r="R121" s="1">
        <f t="shared" si="19"/>
        <v>42736</v>
      </c>
      <c r="S121">
        <f t="shared" si="15"/>
        <v>3</v>
      </c>
    </row>
    <row r="122" spans="6:19" x14ac:dyDescent="0.45">
      <c r="F122" s="1">
        <f t="shared" si="20"/>
        <v>42737</v>
      </c>
      <c r="G122">
        <v>119</v>
      </c>
      <c r="H122" s="3">
        <f t="shared" si="12"/>
        <v>887.21980697880883</v>
      </c>
      <c r="I122" s="3">
        <f t="shared" si="13"/>
        <v>604.62126580701363</v>
      </c>
      <c r="J122" s="3">
        <f t="shared" si="14"/>
        <v>515.15714375575033</v>
      </c>
      <c r="K122">
        <f>IF(F122&lt;SS4PWG!$D$10,0,SS4PWG!$D$9*0.02*SS4PWG!$D$8)</f>
        <v>24</v>
      </c>
      <c r="L122" s="3">
        <f t="shared" si="16"/>
        <v>39.513004096004437</v>
      </c>
      <c r="M122" s="3">
        <f t="shared" si="17"/>
        <v>48.053501692281635</v>
      </c>
      <c r="N122" s="3">
        <f t="shared" si="18"/>
        <v>49.255941869686424</v>
      </c>
      <c r="O122">
        <f>IF(SS4PWG!$D$7-L122&gt;0,0,O121+1)</f>
        <v>0</v>
      </c>
      <c r="P122">
        <f>IF(SS4PWG!$D$7-M122&gt;0,0,P121+1)</f>
        <v>0</v>
      </c>
      <c r="Q122">
        <f>IF(SS4PWG!$D$7-N122&gt;0,0,Q121+1)</f>
        <v>0</v>
      </c>
      <c r="R122" s="1">
        <f t="shared" si="19"/>
        <v>42737</v>
      </c>
      <c r="S122">
        <f t="shared" si="15"/>
        <v>3</v>
      </c>
    </row>
    <row r="123" spans="6:19" x14ac:dyDescent="0.45">
      <c r="F123" s="1">
        <f t="shared" si="20"/>
        <v>42738</v>
      </c>
      <c r="G123">
        <v>120</v>
      </c>
      <c r="H123" s="3">
        <f t="shared" si="12"/>
        <v>895.25740074055784</v>
      </c>
      <c r="I123" s="3">
        <f t="shared" si="13"/>
        <v>608.34433496674808</v>
      </c>
      <c r="J123" s="3">
        <f t="shared" si="14"/>
        <v>517.36128472641269</v>
      </c>
      <c r="K123">
        <f>IF(F123&lt;SS4PWG!$D$10,0,SS4PWG!$D$9*0.02*SS4PWG!$D$8)</f>
        <v>24</v>
      </c>
      <c r="L123" s="3">
        <f t="shared" si="16"/>
        <v>39.828391537585937</v>
      </c>
      <c r="M123" s="3">
        <f t="shared" si="17"/>
        <v>48.51763511959777</v>
      </c>
      <c r="N123" s="3">
        <f t="shared" si="18"/>
        <v>49.801697707071476</v>
      </c>
      <c r="O123">
        <f>IF(SS4PWG!$D$7-L123&gt;0,0,O122+1)</f>
        <v>0</v>
      </c>
      <c r="P123">
        <f>IF(SS4PWG!$D$7-M123&gt;0,0,P122+1)</f>
        <v>0</v>
      </c>
      <c r="Q123">
        <f>IF(SS4PWG!$D$7-N123&gt;0,0,Q122+1)</f>
        <v>0</v>
      </c>
      <c r="R123" s="1">
        <f t="shared" si="19"/>
        <v>42738</v>
      </c>
      <c r="S123">
        <f t="shared" si="15"/>
        <v>3</v>
      </c>
    </row>
    <row r="124" spans="6:19" x14ac:dyDescent="0.45">
      <c r="F124" s="1">
        <f t="shared" si="20"/>
        <v>42739</v>
      </c>
      <c r="G124">
        <v>121</v>
      </c>
      <c r="H124" s="3">
        <f t="shared" si="12"/>
        <v>903.13668085488655</v>
      </c>
      <c r="I124" s="3">
        <f t="shared" si="13"/>
        <v>611.97176905972208</v>
      </c>
      <c r="J124" s="3">
        <f t="shared" si="14"/>
        <v>519.49971189315568</v>
      </c>
      <c r="K124">
        <f>IF(F124&lt;SS4PWG!$D$10,0,SS4PWG!$D$9*0.02*SS4PWG!$D$8)</f>
        <v>24</v>
      </c>
      <c r="L124" s="3">
        <f t="shared" si="16"/>
        <v>40.141027428876725</v>
      </c>
      <c r="M124" s="3">
        <f t="shared" si="17"/>
        <v>48.979017417690208</v>
      </c>
      <c r="N124" s="3">
        <f t="shared" si="18"/>
        <v>50.345207038669606</v>
      </c>
      <c r="O124">
        <f>IF(SS4PWG!$D$7-L124&gt;0,0,O123+1)</f>
        <v>0</v>
      </c>
      <c r="P124">
        <f>IF(SS4PWG!$D$7-M124&gt;0,0,P123+1)</f>
        <v>0</v>
      </c>
      <c r="Q124">
        <f>IF(SS4PWG!$D$7-N124&gt;0,0,Q123+1)</f>
        <v>0</v>
      </c>
      <c r="R124" s="1">
        <f t="shared" si="19"/>
        <v>42739</v>
      </c>
      <c r="S124">
        <f t="shared" si="15"/>
        <v>3</v>
      </c>
    </row>
    <row r="125" spans="6:19" x14ac:dyDescent="0.45">
      <c r="F125" s="1">
        <f t="shared" si="20"/>
        <v>42740</v>
      </c>
      <c r="G125">
        <v>122</v>
      </c>
      <c r="H125" s="3">
        <f t="shared" si="12"/>
        <v>910.85881746003463</v>
      </c>
      <c r="I125" s="3">
        <f t="shared" si="13"/>
        <v>615.5053509230728</v>
      </c>
      <c r="J125" s="3">
        <f t="shared" si="14"/>
        <v>521.57408946982969</v>
      </c>
      <c r="K125">
        <f>IF(F125&lt;SS4PWG!$D$10,0,SS4PWG!$D$9*0.02*SS4PWG!$D$8)</f>
        <v>24</v>
      </c>
      <c r="L125" s="3">
        <f t="shared" si="16"/>
        <v>40.451012835796121</v>
      </c>
      <c r="M125" s="3">
        <f t="shared" si="17"/>
        <v>49.437750945762751</v>
      </c>
      <c r="N125" s="3">
        <f t="shared" si="18"/>
        <v>50.886554752977034</v>
      </c>
      <c r="O125">
        <f>IF(SS4PWG!$D$7-L125&gt;0,0,O124+1)</f>
        <v>0</v>
      </c>
      <c r="P125">
        <f>IF(SS4PWG!$D$7-M125&gt;0,0,P124+1)</f>
        <v>0</v>
      </c>
      <c r="Q125">
        <f>IF(SS4PWG!$D$7-N125&gt;0,0,Q124+1)</f>
        <v>0</v>
      </c>
      <c r="R125" s="1">
        <f t="shared" si="19"/>
        <v>42740</v>
      </c>
      <c r="S125">
        <f t="shared" si="15"/>
        <v>3</v>
      </c>
    </row>
    <row r="126" spans="6:19" x14ac:dyDescent="0.45">
      <c r="F126" s="1">
        <f t="shared" si="20"/>
        <v>42741</v>
      </c>
      <c r="G126">
        <v>123</v>
      </c>
      <c r="H126" s="3">
        <f t="shared" si="12"/>
        <v>918.4250899831535</v>
      </c>
      <c r="I126" s="3">
        <f t="shared" si="13"/>
        <v>618.9468732915775</v>
      </c>
      <c r="J126" s="3">
        <f t="shared" si="14"/>
        <v>523.58605945479258</v>
      </c>
      <c r="K126">
        <f>IF(F126&lt;SS4PWG!$D$10,0,SS4PWG!$D$9*0.02*SS4PWG!$D$8)</f>
        <v>24</v>
      </c>
      <c r="L126" s="3">
        <f t="shared" si="16"/>
        <v>40.758444486189788</v>
      </c>
      <c r="M126" s="3">
        <f t="shared" si="17"/>
        <v>49.893933783677269</v>
      </c>
      <c r="N126" s="3">
        <f t="shared" si="18"/>
        <v>51.425822245068943</v>
      </c>
      <c r="O126">
        <f>IF(SS4PWG!$D$7-L126&gt;0,0,O125+1)</f>
        <v>0</v>
      </c>
      <c r="P126">
        <f>IF(SS4PWG!$D$7-M126&gt;0,0,P125+1)</f>
        <v>0</v>
      </c>
      <c r="Q126">
        <f>IF(SS4PWG!$D$7-N126&gt;0,0,Q125+1)</f>
        <v>0</v>
      </c>
      <c r="R126" s="1">
        <f t="shared" si="19"/>
        <v>42741</v>
      </c>
      <c r="S126">
        <f t="shared" si="15"/>
        <v>3</v>
      </c>
    </row>
    <row r="127" spans="6:19" x14ac:dyDescent="0.45">
      <c r="F127" s="1">
        <f t="shared" si="20"/>
        <v>42742</v>
      </c>
      <c r="G127">
        <v>124</v>
      </c>
      <c r="H127" s="3">
        <f t="shared" si="12"/>
        <v>925.83687918662974</v>
      </c>
      <c r="I127" s="3">
        <f t="shared" si="13"/>
        <v>622.2981352690897</v>
      </c>
      <c r="J127" s="3">
        <f t="shared" si="14"/>
        <v>525.53724041318856</v>
      </c>
      <c r="K127">
        <f>IF(F127&lt;SS4PWG!$D$10,0,SS4PWG!$D$9*0.02*SS4PWG!$D$8)</f>
        <v>24</v>
      </c>
      <c r="L127" s="3">
        <f t="shared" si="16"/>
        <v>41.063414991819812</v>
      </c>
      <c r="M127" s="3">
        <f t="shared" si="17"/>
        <v>50.347659940279648</v>
      </c>
      <c r="N127" s="3">
        <f t="shared" si="18"/>
        <v>51.963087579404679</v>
      </c>
      <c r="O127">
        <f>IF(SS4PWG!$D$7-L127&gt;0,0,O126+1)</f>
        <v>0</v>
      </c>
      <c r="P127">
        <f>IF(SS4PWG!$D$7-M127&gt;0,0,P126+1)</f>
        <v>0</v>
      </c>
      <c r="Q127">
        <f>IF(SS4PWG!$D$7-N127&gt;0,0,Q126+1)</f>
        <v>0</v>
      </c>
      <c r="R127" s="1">
        <f t="shared" si="19"/>
        <v>42742</v>
      </c>
      <c r="S127">
        <f t="shared" si="15"/>
        <v>3</v>
      </c>
    </row>
    <row r="128" spans="6:19" x14ac:dyDescent="0.45">
      <c r="F128" s="1">
        <f t="shared" si="20"/>
        <v>42743</v>
      </c>
      <c r="G128">
        <v>125</v>
      </c>
      <c r="H128" s="3">
        <f t="shared" si="12"/>
        <v>933.09565949986631</v>
      </c>
      <c r="I128" s="3">
        <f t="shared" si="13"/>
        <v>625.56093903775889</v>
      </c>
      <c r="J128" s="3">
        <f t="shared" si="14"/>
        <v>527.42922640371546</v>
      </c>
      <c r="K128">
        <f>IF(F128&lt;SS4PWG!$D$10,0,SS4PWG!$D$9*0.02*SS4PWG!$D$8)</f>
        <v>24</v>
      </c>
      <c r="L128" s="3">
        <f t="shared" si="16"/>
        <v>41.366013056982617</v>
      </c>
      <c r="M128" s="3">
        <f t="shared" si="17"/>
        <v>50.799019549801926</v>
      </c>
      <c r="N128" s="3">
        <f t="shared" si="18"/>
        <v>52.498425643815139</v>
      </c>
      <c r="O128">
        <f>IF(SS4PWG!$D$7-L128&gt;0,0,O127+1)</f>
        <v>0</v>
      </c>
      <c r="P128">
        <f>IF(SS4PWG!$D$7-M128&gt;0,0,P127+1)</f>
        <v>0</v>
      </c>
      <c r="Q128">
        <f>IF(SS4PWG!$D$7-N128&gt;0,0,Q127+1)</f>
        <v>0</v>
      </c>
      <c r="R128" s="1">
        <f t="shared" si="19"/>
        <v>42743</v>
      </c>
      <c r="S128">
        <f t="shared" si="15"/>
        <v>3</v>
      </c>
    </row>
    <row r="129" spans="6:19" x14ac:dyDescent="0.45">
      <c r="F129" s="1">
        <f t="shared" si="20"/>
        <v>42744</v>
      </c>
      <c r="G129">
        <v>126</v>
      </c>
      <c r="H129" s="3">
        <f t="shared" si="12"/>
        <v>940.2029916381191</v>
      </c>
      <c r="I129" s="3">
        <f t="shared" si="13"/>
        <v>628.73708679543699</v>
      </c>
      <c r="J129" s="3">
        <f t="shared" si="14"/>
        <v>529.2635860406142</v>
      </c>
      <c r="K129">
        <f>IF(F129&lt;SS4PWG!$D$10,0,SS4PWG!$D$9*0.02*SS4PWG!$D$8)</f>
        <v>24</v>
      </c>
      <c r="L129" s="3">
        <f t="shared" si="16"/>
        <v>41.666323674676491</v>
      </c>
      <c r="M129" s="3">
        <f t="shared" si="17"/>
        <v>51.248099057129181</v>
      </c>
      <c r="N129" s="3">
        <f t="shared" si="18"/>
        <v>53.031908295226572</v>
      </c>
      <c r="O129">
        <f>IF(SS4PWG!$D$7-L129&gt;0,0,O128+1)</f>
        <v>0</v>
      </c>
      <c r="P129">
        <f>IF(SS4PWG!$D$7-M129&gt;0,0,P128+1)</f>
        <v>0</v>
      </c>
      <c r="Q129">
        <f>IF(SS4PWG!$D$7-N129&gt;0,0,Q128+1)</f>
        <v>0</v>
      </c>
      <c r="R129" s="1">
        <f t="shared" si="19"/>
        <v>42744</v>
      </c>
      <c r="S129">
        <f t="shared" si="15"/>
        <v>3</v>
      </c>
    </row>
    <row r="130" spans="6:19" x14ac:dyDescent="0.45">
      <c r="F130" s="1">
        <f t="shared" si="20"/>
        <v>42745</v>
      </c>
      <c r="G130">
        <v>127</v>
      </c>
      <c r="H130" s="3">
        <f t="shared" si="12"/>
        <v>947.16051550873158</v>
      </c>
      <c r="I130" s="3">
        <f t="shared" si="13"/>
        <v>631.82837791169061</v>
      </c>
      <c r="J130" s="3">
        <f t="shared" si="14"/>
        <v>531.04186168200556</v>
      </c>
      <c r="K130">
        <f>IF(F130&lt;SS4PWG!$D$10,0,SS4PWG!$D$9*0.02*SS4PWG!$D$8)</f>
        <v>24</v>
      </c>
      <c r="L130" s="3">
        <f t="shared" si="16"/>
        <v>41.964428311169719</v>
      </c>
      <c r="M130" s="3">
        <f t="shared" si="17"/>
        <v>51.69498139266102</v>
      </c>
      <c r="N130" s="3">
        <f t="shared" si="18"/>
        <v>53.563604497635467</v>
      </c>
      <c r="O130">
        <f>IF(SS4PWG!$D$7-L130&gt;0,0,O129+1)</f>
        <v>0</v>
      </c>
      <c r="P130">
        <f>IF(SS4PWG!$D$7-M130&gt;0,0,P129+1)</f>
        <v>0</v>
      </c>
      <c r="Q130">
        <f>IF(SS4PWG!$D$7-N130&gt;0,0,Q129+1)</f>
        <v>0</v>
      </c>
      <c r="R130" s="1">
        <f t="shared" si="19"/>
        <v>42745</v>
      </c>
      <c r="S130">
        <f t="shared" si="15"/>
        <v>3</v>
      </c>
    </row>
    <row r="131" spans="6:19" x14ac:dyDescent="0.45">
      <c r="F131" s="1">
        <f t="shared" si="20"/>
        <v>42746</v>
      </c>
      <c r="G131">
        <v>128</v>
      </c>
      <c r="H131" s="3">
        <f t="shared" si="12"/>
        <v>953.96994340398544</v>
      </c>
      <c r="I131" s="3">
        <f t="shared" si="13"/>
        <v>634.83660629288647</v>
      </c>
      <c r="J131" s="3">
        <f t="shared" si="14"/>
        <v>532.76556873608592</v>
      </c>
      <c r="K131">
        <f>IF(F131&lt;SS4PWG!$D$10,0,SS4PWG!$D$9*0.02*SS4PWG!$D$8)</f>
        <v>24</v>
      </c>
      <c r="L131" s="3">
        <f t="shared" si="16"/>
        <v>42.260405079755287</v>
      </c>
      <c r="M131" s="3">
        <f t="shared" si="17"/>
        <v>52.139746137443559</v>
      </c>
      <c r="N131" s="3">
        <f t="shared" si="18"/>
        <v>54.093580452812738</v>
      </c>
      <c r="O131">
        <f>IF(SS4PWG!$D$7-L131&gt;0,0,O130+1)</f>
        <v>0</v>
      </c>
      <c r="P131">
        <f>IF(SS4PWG!$D$7-M131&gt;0,0,P130+1)</f>
        <v>0</v>
      </c>
      <c r="Q131">
        <f>IF(SS4PWG!$D$7-N131&gt;0,0,Q130+1)</f>
        <v>0</v>
      </c>
      <c r="R131" s="1">
        <f t="shared" si="19"/>
        <v>42746</v>
      </c>
      <c r="S131">
        <f t="shared" si="15"/>
        <v>3</v>
      </c>
    </row>
    <row r="132" spans="6:19" x14ac:dyDescent="0.45">
      <c r="F132" s="1">
        <f t="shared" si="20"/>
        <v>42747</v>
      </c>
      <c r="G132">
        <v>129</v>
      </c>
      <c r="H132" s="3">
        <f t="shared" ref="H132:H195" si="21">$B$16*EXP(-$C$16*EXP(-$D$16*G132))</f>
        <v>960.63305347876803</v>
      </c>
      <c r="I132" s="3">
        <f t="shared" ref="I132:I195" si="22">$B$17*EXP(-$C$17*EXP(-$D$17*G132))</f>
        <v>637.76355794692256</v>
      </c>
      <c r="J132" s="3">
        <f t="shared" ref="J132:J195" si="23">$B$18*EXP(-$C$18*EXP(-$D$18*G132))</f>
        <v>534.43619507708104</v>
      </c>
      <c r="K132">
        <f>IF(F132&lt;SS4PWG!$D$10,0,SS4PWG!$D$9*0.02*SS4PWG!$D$8)</f>
        <v>24</v>
      </c>
      <c r="L132" s="3">
        <f t="shared" si="16"/>
        <v>42.554328904418597</v>
      </c>
      <c r="M132" s="3">
        <f t="shared" si="17"/>
        <v>52.582469679198461</v>
      </c>
      <c r="N132" s="3">
        <f t="shared" si="18"/>
        <v>54.621899724181972</v>
      </c>
      <c r="O132">
        <f>IF(SS4PWG!$D$7-L132&gt;0,0,O131+1)</f>
        <v>0</v>
      </c>
      <c r="P132">
        <f>IF(SS4PWG!$D$7-M132&gt;0,0,P131+1)</f>
        <v>0</v>
      </c>
      <c r="Q132">
        <f>IF(SS4PWG!$D$7-N132&gt;0,0,Q131+1)</f>
        <v>0</v>
      </c>
      <c r="R132" s="1">
        <f t="shared" si="19"/>
        <v>42747</v>
      </c>
      <c r="S132">
        <f t="shared" ref="S132:S195" si="24">COUNTIF(O132:Q132,0)</f>
        <v>3</v>
      </c>
    </row>
    <row r="133" spans="6:19" x14ac:dyDescent="0.45">
      <c r="F133" s="1">
        <f t="shared" si="20"/>
        <v>42748</v>
      </c>
      <c r="G133">
        <v>130</v>
      </c>
      <c r="H133" s="3">
        <f t="shared" si="21"/>
        <v>967.15168351035311</v>
      </c>
      <c r="I133" s="3">
        <f t="shared" si="22"/>
        <v>640.61100873829571</v>
      </c>
      <c r="J133" s="3">
        <f t="shared" si="23"/>
        <v>536.0552005632336</v>
      </c>
      <c r="K133">
        <f>IF(F133&lt;SS4PWG!$D$10,0,SS4PWG!$D$9*0.02*SS4PWG!$D$8)</f>
        <v>24</v>
      </c>
      <c r="L133" s="3">
        <f t="shared" ref="L133:L196" si="25">L132+K133/0.85*1000/H133/100</f>
        <v>42.846271674090104</v>
      </c>
      <c r="M133" s="3">
        <f t="shared" ref="M133:M196" si="26">M132+K133/0.85*1000/I133/100</f>
        <v>53.023225359829944</v>
      </c>
      <c r="N133" s="3">
        <f t="shared" ref="N133:N196" si="27">N132+K133/0.85*1000/J133/100</f>
        <v>55.14862335428537</v>
      </c>
      <c r="O133">
        <f>IF(SS4PWG!$D$7-L133&gt;0,0,O132+1)</f>
        <v>0</v>
      </c>
      <c r="P133">
        <f>IF(SS4PWG!$D$7-M133&gt;0,0,P132+1)</f>
        <v>0</v>
      </c>
      <c r="Q133">
        <f>IF(SS4PWG!$D$7-N133&gt;0,0,Q132+1)</f>
        <v>0</v>
      </c>
      <c r="R133" s="1">
        <f t="shared" ref="R133:R196" si="28">R132+1</f>
        <v>42748</v>
      </c>
      <c r="S133">
        <f t="shared" si="24"/>
        <v>3</v>
      </c>
    </row>
    <row r="134" spans="6:19" x14ac:dyDescent="0.45">
      <c r="F134" s="1">
        <f t="shared" si="20"/>
        <v>42749</v>
      </c>
      <c r="G134">
        <v>131</v>
      </c>
      <c r="H134" s="3">
        <f t="shared" si="21"/>
        <v>973.52772493678708</v>
      </c>
      <c r="I134" s="3">
        <f t="shared" si="22"/>
        <v>643.38072232436537</v>
      </c>
      <c r="J134" s="3">
        <f t="shared" si="23"/>
        <v>537.62401664948129</v>
      </c>
      <c r="K134">
        <f>IF(F134&lt;SS4PWG!$D$10,0,SS4PWG!$D$9*0.02*SS4PWG!$D$8)</f>
        <v>24</v>
      </c>
      <c r="L134" s="3">
        <f t="shared" si="25"/>
        <v>43.136302388104752</v>
      </c>
      <c r="M134" s="3">
        <f t="shared" si="26"/>
        <v>53.462083614948938</v>
      </c>
      <c r="N134" s="3">
        <f t="shared" si="27"/>
        <v>55.673809976222607</v>
      </c>
      <c r="O134">
        <f>IF(SS4PWG!$D$7-L134&gt;0,0,O133+1)</f>
        <v>0</v>
      </c>
      <c r="P134">
        <f>IF(SS4PWG!$D$7-M134&gt;0,0,P133+1)</f>
        <v>0</v>
      </c>
      <c r="Q134">
        <f>IF(SS4PWG!$D$7-N134&gt;0,0,Q133+1)</f>
        <v>0</v>
      </c>
      <c r="R134" s="1">
        <f t="shared" si="28"/>
        <v>42749</v>
      </c>
      <c r="S134">
        <f t="shared" si="24"/>
        <v>3</v>
      </c>
    </row>
    <row r="135" spans="6:19" x14ac:dyDescent="0.45">
      <c r="F135" s="1">
        <f t="shared" si="20"/>
        <v>42750</v>
      </c>
      <c r="G135">
        <v>132</v>
      </c>
      <c r="H135" s="3">
        <f t="shared" si="21"/>
        <v>979.76311716965154</v>
      </c>
      <c r="I135" s="3">
        <f t="shared" si="22"/>
        <v>646.07444826385324</v>
      </c>
      <c r="J135" s="3">
        <f t="shared" si="23"/>
        <v>539.14404608784366</v>
      </c>
      <c r="K135">
        <f>IF(F135&lt;SS4PWG!$D$10,0,SS4PWG!$D$9*0.02*SS4PWG!$D$8)</f>
        <v>24</v>
      </c>
      <c r="L135" s="3">
        <f t="shared" si="25"/>
        <v>43.424487293444052</v>
      </c>
      <c r="M135" s="3">
        <f t="shared" si="26"/>
        <v>53.89911210591498</v>
      </c>
      <c r="N135" s="3">
        <f t="shared" si="27"/>
        <v>56.197515919421441</v>
      </c>
      <c r="O135">
        <f>IF(SS4PWG!$D$7-L135&gt;0,0,O134+1)</f>
        <v>0</v>
      </c>
      <c r="P135">
        <f>IF(SS4PWG!$D$7-M135&gt;0,0,P134+1)</f>
        <v>0</v>
      </c>
      <c r="Q135">
        <f>IF(SS4PWG!$D$7-N135&gt;0,0,Q134+1)</f>
        <v>0</v>
      </c>
      <c r="R135" s="1">
        <f t="shared" si="28"/>
        <v>42750</v>
      </c>
      <c r="S135">
        <f t="shared" si="24"/>
        <v>3</v>
      </c>
    </row>
    <row r="136" spans="6:19" x14ac:dyDescent="0.45">
      <c r="F136" s="1">
        <f t="shared" si="20"/>
        <v>42751</v>
      </c>
      <c r="G136">
        <v>133</v>
      </c>
      <c r="H136" s="3">
        <f t="shared" si="21"/>
        <v>985.85984217636133</v>
      </c>
      <c r="I136" s="3">
        <f t="shared" si="22"/>
        <v>648.69392028882282</v>
      </c>
      <c r="J136" s="3">
        <f t="shared" si="23"/>
        <v>540.61666270889896</v>
      </c>
      <c r="K136">
        <f>IF(F136&lt;SS4PWG!$D$10,0,SS4PWG!$D$9*0.02*SS4PWG!$D$8)</f>
        <v>24</v>
      </c>
      <c r="L136" s="3">
        <f t="shared" si="25"/>
        <v>43.710890014294471</v>
      </c>
      <c r="M136" s="3">
        <f t="shared" si="26"/>
        <v>54.334375844861007</v>
      </c>
      <c r="N136" s="3">
        <f t="shared" si="27"/>
        <v>56.71979531007446</v>
      </c>
      <c r="O136">
        <f>IF(SS4PWG!$D$7-L136&gt;0,0,O135+1)</f>
        <v>0</v>
      </c>
      <c r="P136">
        <f>IF(SS4PWG!$D$7-M136&gt;0,0,P135+1)</f>
        <v>0</v>
      </c>
      <c r="Q136">
        <f>IF(SS4PWG!$D$7-N136&gt;0,0,Q135+1)</f>
        <v>0</v>
      </c>
      <c r="R136" s="1">
        <f t="shared" si="28"/>
        <v>42751</v>
      </c>
      <c r="S136">
        <f t="shared" si="24"/>
        <v>3</v>
      </c>
    </row>
    <row r="137" spans="6:19" x14ac:dyDescent="0.45">
      <c r="F137" s="1">
        <f t="shared" si="20"/>
        <v>42752</v>
      </c>
      <c r="G137">
        <v>134</v>
      </c>
      <c r="H137" s="3">
        <f t="shared" si="21"/>
        <v>991.81991932660685</v>
      </c>
      <c r="I137" s="3">
        <f t="shared" si="22"/>
        <v>651.24085473161381</v>
      </c>
      <c r="J137" s="3">
        <f t="shared" si="23"/>
        <v>542.0432112780818</v>
      </c>
      <c r="K137">
        <f>IF(F137&lt;SS4PWG!$D$10,0,SS4PWG!$D$9*0.02*SS4PWG!$D$8)</f>
        <v>24</v>
      </c>
      <c r="L137" s="3">
        <f t="shared" si="25"/>
        <v>43.995571674416979</v>
      </c>
      <c r="M137" s="3">
        <f t="shared" si="26"/>
        <v>54.767937313133501</v>
      </c>
      <c r="N137" s="3">
        <f t="shared" si="27"/>
        <v>57.240700166553914</v>
      </c>
      <c r="O137">
        <f>IF(SS4PWG!$D$7-L137&gt;0,0,O136+1)</f>
        <v>0</v>
      </c>
      <c r="P137">
        <f>IF(SS4PWG!$D$7-M137&gt;0,0,P136+1)</f>
        <v>0</v>
      </c>
      <c r="Q137">
        <f>IF(SS4PWG!$D$7-N137&gt;0,0,Q136+1)</f>
        <v>0</v>
      </c>
      <c r="R137" s="1">
        <f t="shared" si="28"/>
        <v>42752</v>
      </c>
      <c r="S137">
        <f t="shared" si="24"/>
        <v>3</v>
      </c>
    </row>
    <row r="138" spans="6:19" x14ac:dyDescent="0.45">
      <c r="F138" s="1">
        <f t="shared" si="20"/>
        <v>42753</v>
      </c>
      <c r="G138">
        <v>135</v>
      </c>
      <c r="H138" s="3">
        <f t="shared" si="21"/>
        <v>997.64540049708671</v>
      </c>
      <c r="I138" s="3">
        <f t="shared" si="22"/>
        <v>653.71694909843507</v>
      </c>
      <c r="J138" s="3">
        <f t="shared" si="23"/>
        <v>543.42500742086872</v>
      </c>
      <c r="K138">
        <f>IF(F138&lt;SS4PWG!$D$10,0,SS4PWG!$D$9*0.02*SS4PWG!$D$8)</f>
        <v>24</v>
      </c>
      <c r="L138" s="3">
        <f t="shared" si="25"/>
        <v>44.27859101278689</v>
      </c>
      <c r="M138" s="3">
        <f t="shared" si="26"/>
        <v>55.199856573550221</v>
      </c>
      <c r="N138" s="3">
        <f t="shared" si="27"/>
        <v>57.760280490095774</v>
      </c>
      <c r="O138">
        <f>IF(SS4PWG!$D$7-L138&gt;0,0,O137+1)</f>
        <v>0</v>
      </c>
      <c r="P138">
        <f>IF(SS4PWG!$D$7-M138&gt;0,0,P137+1)</f>
        <v>0</v>
      </c>
      <c r="Q138">
        <f>IF(SS4PWG!$D$7-N138&gt;0,0,Q137+1)</f>
        <v>0</v>
      </c>
      <c r="R138" s="1">
        <f t="shared" si="28"/>
        <v>42753</v>
      </c>
      <c r="S138">
        <f t="shared" si="24"/>
        <v>3</v>
      </c>
    </row>
    <row r="139" spans="6:19" x14ac:dyDescent="0.45">
      <c r="F139" s="1">
        <f t="shared" si="20"/>
        <v>42754</v>
      </c>
      <c r="G139">
        <v>136</v>
      </c>
      <c r="H139" s="3">
        <f t="shared" si="21"/>
        <v>1003.3383654282775</v>
      </c>
      <c r="I139" s="3">
        <f t="shared" si="22"/>
        <v>656.12388078158062</v>
      </c>
      <c r="J139" s="3">
        <f t="shared" si="23"/>
        <v>544.76333761125227</v>
      </c>
      <c r="K139">
        <f>IF(F139&lt;SS4PWG!$D$10,0,SS4PWG!$D$9*0.02*SS4PWG!$D$8)</f>
        <v>24</v>
      </c>
      <c r="L139" s="3">
        <f t="shared" si="25"/>
        <v>44.560004492930197</v>
      </c>
      <c r="M139" s="3">
        <f t="shared" si="26"/>
        <v>55.630191376850064</v>
      </c>
      <c r="N139" s="3">
        <f t="shared" si="27"/>
        <v>58.278584351024755</v>
      </c>
      <c r="O139">
        <f>IF(SS4PWG!$D$7-L139&gt;0,0,O138+1)</f>
        <v>0</v>
      </c>
      <c r="P139">
        <f>IF(SS4PWG!$D$7-M139&gt;0,0,P138+1)</f>
        <v>0</v>
      </c>
      <c r="Q139">
        <f>IF(SS4PWG!$D$7-N139&gt;0,0,Q138+1)</f>
        <v>0</v>
      </c>
      <c r="R139" s="1">
        <f t="shared" si="28"/>
        <v>42754</v>
      </c>
      <c r="S139">
        <f t="shared" si="24"/>
        <v>3</v>
      </c>
    </row>
    <row r="140" spans="6:19" x14ac:dyDescent="0.45">
      <c r="F140" s="1">
        <f t="shared" si="20"/>
        <v>42755</v>
      </c>
      <c r="G140">
        <v>137</v>
      </c>
      <c r="H140" s="3">
        <f t="shared" si="21"/>
        <v>1008.9009173266658</v>
      </c>
      <c r="I140" s="3">
        <f t="shared" si="22"/>
        <v>658.46330590248294</v>
      </c>
      <c r="J140" s="3">
        <f t="shared" si="23"/>
        <v>546.05945921821842</v>
      </c>
      <c r="K140">
        <f>IF(F140&lt;SS4PWG!$D$10,0,SS4PWG!$D$9*0.02*SS4PWG!$D$8)</f>
        <v>24</v>
      </c>
      <c r="L140" s="3">
        <f t="shared" si="25"/>
        <v>44.839866406352414</v>
      </c>
      <c r="M140" s="3">
        <f t="shared" si="26"/>
        <v>56.058997262683718</v>
      </c>
      <c r="N140" s="3">
        <f t="shared" si="27"/>
        <v>58.79565797077435</v>
      </c>
      <c r="O140">
        <f>IF(SS4PWG!$D$7-L140&gt;0,0,O139+1)</f>
        <v>0</v>
      </c>
      <c r="P140">
        <f>IF(SS4PWG!$D$7-M140&gt;0,0,P139+1)</f>
        <v>0</v>
      </c>
      <c r="Q140">
        <f>IF(SS4PWG!$D$7-N140&gt;0,0,Q139+1)</f>
        <v>0</v>
      </c>
      <c r="R140" s="1">
        <f t="shared" si="28"/>
        <v>42755</v>
      </c>
      <c r="S140">
        <f t="shared" si="24"/>
        <v>3</v>
      </c>
    </row>
    <row r="141" spans="6:19" x14ac:dyDescent="0.45">
      <c r="F141" s="1">
        <f t="shared" si="20"/>
        <v>42756</v>
      </c>
      <c r="G141">
        <v>138</v>
      </c>
      <c r="H141" s="3">
        <f t="shared" si="21"/>
        <v>1014.3351787055842</v>
      </c>
      <c r="I141" s="3">
        <f t="shared" si="22"/>
        <v>660.73685827809243</v>
      </c>
      <c r="J141" s="3">
        <f t="shared" si="23"/>
        <v>547.31460060524876</v>
      </c>
      <c r="K141">
        <f>IF(F141&lt;SS4PWG!$D$10,0,SS4PWG!$D$9*0.02*SS4PWG!$D$8)</f>
        <v>24</v>
      </c>
      <c r="L141" s="3">
        <f t="shared" si="25"/>
        <v>45.118228970427914</v>
      </c>
      <c r="M141" s="3">
        <f t="shared" si="26"/>
        <v>56.486327655470184</v>
      </c>
      <c r="N141" s="3">
        <f t="shared" si="27"/>
        <v>59.311545799939204</v>
      </c>
      <c r="O141">
        <f>IF(SS4PWG!$D$7-L141&gt;0,0,O140+1)</f>
        <v>0</v>
      </c>
      <c r="P141">
        <f>IF(SS4PWG!$D$7-M141&gt;0,0,P140+1)</f>
        <v>0</v>
      </c>
      <c r="Q141">
        <f>IF(SS4PWG!$D$7-N141&gt;0,0,Q140+1)</f>
        <v>0</v>
      </c>
      <c r="R141" s="1">
        <f t="shared" si="28"/>
        <v>42756</v>
      </c>
      <c r="S141">
        <f t="shared" si="24"/>
        <v>3</v>
      </c>
    </row>
    <row r="142" spans="6:19" x14ac:dyDescent="0.45">
      <c r="F142" s="1">
        <f t="shared" ref="F142:F205" si="29">IF(ISERROR(S132=0),F141+1,IF(S132=0,NA(),F141+1))</f>
        <v>42757</v>
      </c>
      <c r="G142">
        <v>139</v>
      </c>
      <c r="H142" s="3">
        <f t="shared" si="21"/>
        <v>1019.6432874575867</v>
      </c>
      <c r="I142" s="3">
        <f t="shared" si="22"/>
        <v>662.94614850333414</v>
      </c>
      <c r="J142" s="3">
        <f t="shared" si="23"/>
        <v>548.52996127816687</v>
      </c>
      <c r="K142">
        <f>IF(F142&lt;SS4PWG!$D$10,0,SS4PWG!$D$9*0.02*SS4PWG!$D$8)</f>
        <v>24</v>
      </c>
      <c r="L142" s="3">
        <f t="shared" si="25"/>
        <v>45.395142421092118</v>
      </c>
      <c r="M142" s="3">
        <f t="shared" si="26"/>
        <v>56.912233955422167</v>
      </c>
      <c r="N142" s="3">
        <f t="shared" si="27"/>
        <v>59.826290592581962</v>
      </c>
      <c r="O142">
        <f>IF(SS4PWG!$D$7-L142&gt;0,0,O141+1)</f>
        <v>0</v>
      </c>
      <c r="P142">
        <f>IF(SS4PWG!$D$7-M142&gt;0,0,P141+1)</f>
        <v>0</v>
      </c>
      <c r="Q142">
        <f>IF(SS4PWG!$D$7-N142&gt;0,0,Q141+1)</f>
        <v>0</v>
      </c>
      <c r="R142" s="1">
        <f t="shared" si="28"/>
        <v>42757</v>
      </c>
      <c r="S142">
        <f t="shared" si="24"/>
        <v>3</v>
      </c>
    </row>
    <row r="143" spans="6:19" x14ac:dyDescent="0.45">
      <c r="F143" s="1">
        <f t="shared" si="29"/>
        <v>42758</v>
      </c>
      <c r="G143">
        <v>140</v>
      </c>
      <c r="H143" s="3">
        <f t="shared" si="21"/>
        <v>1024.8273931511305</v>
      </c>
      <c r="I143" s="3">
        <f t="shared" si="22"/>
        <v>665.09276314267379</v>
      </c>
      <c r="J143" s="3">
        <f t="shared" si="23"/>
        <v>549.70671207692521</v>
      </c>
      <c r="K143">
        <f>IF(F143&lt;SS4PWG!$D$10,0,SS4PWG!$D$9*0.02*SS4PWG!$D$8)</f>
        <v>24</v>
      </c>
      <c r="L143" s="3">
        <f t="shared" si="25"/>
        <v>45.670655100654962</v>
      </c>
      <c r="M143" s="3">
        <f t="shared" si="26"/>
        <v>57.336765625023119</v>
      </c>
      <c r="N143" s="3">
        <f t="shared" si="27"/>
        <v>60.339933477002404</v>
      </c>
      <c r="O143">
        <f>IF(SS4PWG!$D$7-L143&gt;0,0,O142+1)</f>
        <v>0</v>
      </c>
      <c r="P143">
        <f>IF(SS4PWG!$D$7-M143&gt;0,0,P142+1)</f>
        <v>0</v>
      </c>
      <c r="Q143">
        <f>IF(SS4PWG!$D$7-N143&gt;0,0,Q142+1)</f>
        <v>1</v>
      </c>
      <c r="R143" s="1">
        <f t="shared" si="28"/>
        <v>42758</v>
      </c>
      <c r="S143">
        <f t="shared" si="24"/>
        <v>2</v>
      </c>
    </row>
    <row r="144" spans="6:19" x14ac:dyDescent="0.45">
      <c r="F144" s="1">
        <f t="shared" si="29"/>
        <v>42759</v>
      </c>
      <c r="G144">
        <v>141</v>
      </c>
      <c r="H144" s="3">
        <f t="shared" si="21"/>
        <v>1029.889653544205</v>
      </c>
      <c r="I144" s="3">
        <f t="shared" si="22"/>
        <v>667.17826402409378</v>
      </c>
      <c r="J144" s="3">
        <f t="shared" si="23"/>
        <v>550.84599540720592</v>
      </c>
      <c r="K144">
        <f>IF(F144&lt;SS4PWG!$D$10,0,SS4PWG!$D$9*0.02*SS4PWG!$D$8)</f>
        <v>24</v>
      </c>
      <c r="L144" s="3">
        <f t="shared" si="25"/>
        <v>45.944813541032332</v>
      </c>
      <c r="M144" s="3">
        <f t="shared" si="26"/>
        <v>57.759970271219856</v>
      </c>
      <c r="N144" s="3">
        <f t="shared" si="27"/>
        <v>60.852514023163486</v>
      </c>
      <c r="O144">
        <f>IF(SS4PWG!$D$7-L144&gt;0,0,O143+1)</f>
        <v>0</v>
      </c>
      <c r="P144">
        <f>IF(SS4PWG!$D$7-M144&gt;0,0,P143+1)</f>
        <v>0</v>
      </c>
      <c r="Q144">
        <f>IF(SS4PWG!$D$7-N144&gt;0,0,Q143+1)</f>
        <v>2</v>
      </c>
      <c r="R144" s="1">
        <f t="shared" si="28"/>
        <v>42759</v>
      </c>
      <c r="S144">
        <f t="shared" si="24"/>
        <v>2</v>
      </c>
    </row>
    <row r="145" spans="6:19" x14ac:dyDescent="0.45">
      <c r="F145" s="1">
        <f t="shared" si="29"/>
        <v>42760</v>
      </c>
      <c r="G145">
        <v>142</v>
      </c>
      <c r="H145" s="3">
        <f t="shared" si="21"/>
        <v>1034.8322313074802</v>
      </c>
      <c r="I145" s="3">
        <f t="shared" si="22"/>
        <v>669.20418762905604</v>
      </c>
      <c r="J145" s="3">
        <f t="shared" si="23"/>
        <v>551.94892550796294</v>
      </c>
      <c r="K145">
        <f>IF(F145&lt;SS4PWG!$D$10,0,SS4PWG!$D$9*0.02*SS4PWG!$D$8)</f>
        <v>24</v>
      </c>
      <c r="L145" s="3">
        <f t="shared" si="25"/>
        <v>46.217662542671683</v>
      </c>
      <c r="M145" s="3">
        <f t="shared" si="26"/>
        <v>58.18189372357724</v>
      </c>
      <c r="N145" s="3">
        <f t="shared" si="27"/>
        <v>61.364070306956627</v>
      </c>
      <c r="O145">
        <f>IF(SS4PWG!$D$7-L145&gt;0,0,O144+1)</f>
        <v>0</v>
      </c>
      <c r="P145">
        <f>IF(SS4PWG!$D$7-M145&gt;0,0,P144+1)</f>
        <v>0</v>
      </c>
      <c r="Q145">
        <f>IF(SS4PWG!$D$7-N145&gt;0,0,Q144+1)</f>
        <v>3</v>
      </c>
      <c r="R145" s="1">
        <f t="shared" si="28"/>
        <v>42760</v>
      </c>
      <c r="S145">
        <f t="shared" si="24"/>
        <v>2</v>
      </c>
    </row>
    <row r="146" spans="6:19" x14ac:dyDescent="0.45">
      <c r="F146" s="1">
        <f t="shared" si="29"/>
        <v>42761</v>
      </c>
      <c r="G146">
        <v>143</v>
      </c>
      <c r="H146" s="3">
        <f t="shared" si="21"/>
        <v>1039.6572909494939</v>
      </c>
      <c r="I146" s="3">
        <f t="shared" si="22"/>
        <v>671.17204457230059</v>
      </c>
      <c r="J146" s="3">
        <f t="shared" si="23"/>
        <v>553.01658875128385</v>
      </c>
      <c r="K146">
        <f>IF(F146&lt;SS4PWG!$D$10,0,SS4PWG!$D$9*0.02*SS4PWG!$D$8)</f>
        <v>24</v>
      </c>
      <c r="L146" s="3">
        <f t="shared" si="25"/>
        <v>46.489245249429409</v>
      </c>
      <c r="M146" s="3">
        <f t="shared" si="26"/>
        <v>58.602580108625354</v>
      </c>
      <c r="N146" s="3">
        <f t="shared" si="27"/>
        <v>61.874638971477211</v>
      </c>
      <c r="O146">
        <f>IF(SS4PWG!$D$7-L146&gt;0,0,O145+1)</f>
        <v>0</v>
      </c>
      <c r="P146">
        <f>IF(SS4PWG!$D$7-M146&gt;0,0,P145+1)</f>
        <v>0</v>
      </c>
      <c r="Q146">
        <f>IF(SS4PWG!$D$7-N146&gt;0,0,Q145+1)</f>
        <v>4</v>
      </c>
      <c r="R146" s="1">
        <f t="shared" si="28"/>
        <v>42761</v>
      </c>
      <c r="S146">
        <f t="shared" si="24"/>
        <v>2</v>
      </c>
    </row>
    <row r="147" spans="6:19" x14ac:dyDescent="0.45">
      <c r="F147" s="1">
        <f t="shared" si="29"/>
        <v>42762</v>
      </c>
      <c r="G147">
        <v>144</v>
      </c>
      <c r="H147" s="3">
        <f t="shared" si="21"/>
        <v>1044.3669959363974</v>
      </c>
      <c r="I147" s="3">
        <f t="shared" si="22"/>
        <v>673.083319165597</v>
      </c>
      <c r="J147" s="3">
        <f t="shared" si="23"/>
        <v>554.05004397118421</v>
      </c>
      <c r="K147">
        <f>IF(F147&lt;SS4PWG!$D$10,0,SS4PWG!$D$9*0.02*SS4PWG!$D$8)</f>
        <v>24</v>
      </c>
      <c r="L147" s="3">
        <f t="shared" si="25"/>
        <v>46.759603219640169</v>
      </c>
      <c r="M147" s="3">
        <f t="shared" si="26"/>
        <v>59.022071920614536</v>
      </c>
      <c r="N147" s="3">
        <f t="shared" si="27"/>
        <v>62.384255285470601</v>
      </c>
      <c r="O147">
        <f>IF(SS4PWG!$D$7-L147&gt;0,0,O146+1)</f>
        <v>0</v>
      </c>
      <c r="P147">
        <f>IF(SS4PWG!$D$7-M147&gt;0,0,P146+1)</f>
        <v>0</v>
      </c>
      <c r="Q147">
        <f>IF(SS4PWG!$D$7-N147&gt;0,0,Q146+1)</f>
        <v>5</v>
      </c>
      <c r="R147" s="1">
        <f t="shared" si="28"/>
        <v>42762</v>
      </c>
      <c r="S147">
        <f t="shared" si="24"/>
        <v>2</v>
      </c>
    </row>
    <row r="148" spans="6:19" x14ac:dyDescent="0.45">
      <c r="F148" s="1">
        <f t="shared" si="29"/>
        <v>42763</v>
      </c>
      <c r="G148">
        <v>145</v>
      </c>
      <c r="H148" s="3">
        <f t="shared" si="21"/>
        <v>1048.963505998795</v>
      </c>
      <c r="I148" s="3">
        <f t="shared" si="22"/>
        <v>674.93946905983148</v>
      </c>
      <c r="J148" s="3">
        <f t="shared" si="23"/>
        <v>555.05032281817182</v>
      </c>
      <c r="K148">
        <f>IF(F148&lt;SS4PWG!$D$10,0,SS4PWG!$D$9*0.02*SS4PWG!$D$8)</f>
        <v>24</v>
      </c>
      <c r="L148" s="3">
        <f t="shared" si="25"/>
        <v>47.02877649360228</v>
      </c>
      <c r="M148" s="3">
        <f t="shared" si="26"/>
        <v>59.440410088879872</v>
      </c>
      <c r="N148" s="3">
        <f t="shared" si="27"/>
        <v>62.892953199099175</v>
      </c>
      <c r="O148">
        <f>IF(SS4PWG!$D$7-L148&gt;0,0,O147+1)</f>
        <v>0</v>
      </c>
      <c r="P148">
        <f>IF(SS4PWG!$D$7-M148&gt;0,0,P147+1)</f>
        <v>0</v>
      </c>
      <c r="Q148">
        <f>IF(SS4PWG!$D$7-N148&gt;0,0,Q147+1)</f>
        <v>6</v>
      </c>
      <c r="R148" s="1">
        <f t="shared" si="28"/>
        <v>42763</v>
      </c>
      <c r="S148">
        <f t="shared" si="24"/>
        <v>2</v>
      </c>
    </row>
    <row r="149" spans="6:19" x14ac:dyDescent="0.45">
      <c r="F149" s="1">
        <f t="shared" si="29"/>
        <v>42764</v>
      </c>
      <c r="G149">
        <v>146</v>
      </c>
      <c r="H149" s="3">
        <f t="shared" si="21"/>
        <v>1053.4489746182678</v>
      </c>
      <c r="I149" s="3">
        <f t="shared" si="22"/>
        <v>676.7419249600722</v>
      </c>
      <c r="J149" s="3">
        <f t="shared" si="23"/>
        <v>556.01843013663279</v>
      </c>
      <c r="K149">
        <f>IF(F149&lt;SS4PWG!$D$10,0,SS4PWG!$D$9*0.02*SS4PWG!$D$8)</f>
        <v>24</v>
      </c>
      <c r="L149" s="3">
        <f t="shared" si="25"/>
        <v>47.2968036576885</v>
      </c>
      <c r="M149" s="3">
        <f t="shared" si="26"/>
        <v>59.857634042003703</v>
      </c>
      <c r="N149" s="3">
        <f t="shared" si="27"/>
        <v>63.400765397171611</v>
      </c>
      <c r="O149">
        <f>IF(SS4PWG!$D$7-L149&gt;0,0,O148+1)</f>
        <v>0</v>
      </c>
      <c r="P149">
        <f>IF(SS4PWG!$D$7-M149&gt;0,0,P148+1)</f>
        <v>0</v>
      </c>
      <c r="Q149">
        <f>IF(SS4PWG!$D$7-N149&gt;0,0,Q148+1)</f>
        <v>7</v>
      </c>
      <c r="R149" s="1">
        <f t="shared" si="28"/>
        <v>42764</v>
      </c>
      <c r="S149">
        <f t="shared" si="24"/>
        <v>2</v>
      </c>
    </row>
    <row r="150" spans="6:19" x14ac:dyDescent="0.45">
      <c r="F150" s="1">
        <f t="shared" si="29"/>
        <v>42765</v>
      </c>
      <c r="G150">
        <v>147</v>
      </c>
      <c r="H150" s="3">
        <f t="shared" si="21"/>
        <v>1057.8255466862404</v>
      </c>
      <c r="I150" s="3">
        <f t="shared" si="22"/>
        <v>678.49209040851213</v>
      </c>
      <c r="J150" s="3">
        <f t="shared" si="23"/>
        <v>556.95534436229252</v>
      </c>
      <c r="K150">
        <f>IF(F150&lt;SS4PWG!$D$10,0,SS4PWG!$D$9*0.02*SS4PWG!$D$8)</f>
        <v>24</v>
      </c>
      <c r="L150" s="3">
        <f t="shared" si="25"/>
        <v>47.563721905277596</v>
      </c>
      <c r="M150" s="3">
        <f t="shared" si="26"/>
        <v>60.273781768952837</v>
      </c>
      <c r="N150" s="3">
        <f t="shared" si="27"/>
        <v>63.907723349967199</v>
      </c>
      <c r="O150">
        <f>IF(SS4PWG!$D$7-L150&gt;0,0,O149+1)</f>
        <v>0</v>
      </c>
      <c r="P150">
        <f>IF(SS4PWG!$D$7-M150&gt;0,0,P149+1)</f>
        <v>1</v>
      </c>
      <c r="Q150">
        <f>IF(SS4PWG!$D$7-N150&gt;0,0,Q149+1)</f>
        <v>8</v>
      </c>
      <c r="R150" s="1">
        <f t="shared" si="28"/>
        <v>42765</v>
      </c>
      <c r="S150">
        <f t="shared" si="24"/>
        <v>1</v>
      </c>
    </row>
    <row r="151" spans="6:19" x14ac:dyDescent="0.45">
      <c r="F151" s="1">
        <f t="shared" si="29"/>
        <v>42766</v>
      </c>
      <c r="G151">
        <v>148</v>
      </c>
      <c r="H151" s="3">
        <f t="shared" si="21"/>
        <v>1062.0953563279406</v>
      </c>
      <c r="I151" s="3">
        <f t="shared" si="22"/>
        <v>680.19134163043623</v>
      </c>
      <c r="J151" s="3">
        <f t="shared" si="23"/>
        <v>557.86201793719817</v>
      </c>
      <c r="K151">
        <f>IF(F151&lt;SS4PWG!$D$10,0,SS4PWG!$D$9*0.02*SS4PWG!$D$8)</f>
        <v>24</v>
      </c>
      <c r="L151" s="3">
        <f t="shared" si="25"/>
        <v>47.829567094689466</v>
      </c>
      <c r="M151" s="3">
        <f t="shared" si="26"/>
        <v>60.688889877356075</v>
      </c>
      <c r="N151" s="3">
        <f t="shared" si="27"/>
        <v>64.413857361779876</v>
      </c>
      <c r="O151">
        <f>IF(SS4PWG!$D$7-L151&gt;0,0,O150+1)</f>
        <v>0</v>
      </c>
      <c r="P151">
        <f>IF(SS4PWG!$D$7-M151&gt;0,0,P150+1)</f>
        <v>2</v>
      </c>
      <c r="Q151">
        <f>IF(SS4PWG!$D$7-N151&gt;0,0,Q150+1)</f>
        <v>9</v>
      </c>
      <c r="R151" s="1">
        <f t="shared" si="28"/>
        <v>42766</v>
      </c>
      <c r="S151">
        <f t="shared" si="24"/>
        <v>1</v>
      </c>
    </row>
    <row r="152" spans="6:19" x14ac:dyDescent="0.45">
      <c r="F152" s="1">
        <f t="shared" si="29"/>
        <v>42767</v>
      </c>
      <c r="G152">
        <v>149</v>
      </c>
      <c r="H152" s="3">
        <f t="shared" si="21"/>
        <v>1066.2605248843263</v>
      </c>
      <c r="I152" s="3">
        <f t="shared" si="22"/>
        <v>681.8410274386016</v>
      </c>
      <c r="J152" s="3">
        <f t="shared" si="23"/>
        <v>558.73937773985142</v>
      </c>
      <c r="K152">
        <f>IF(F152&lt;SS4PWG!$D$10,0,SS4PWG!$D$9*0.02*SS4PWG!$D$8)</f>
        <v>24</v>
      </c>
      <c r="L152" s="3">
        <f t="shared" si="25"/>
        <v>48.094373804294605</v>
      </c>
      <c r="M152" s="3">
        <f t="shared" si="26"/>
        <v>61.102993649077114</v>
      </c>
      <c r="N152" s="3">
        <f t="shared" si="27"/>
        <v>64.919196617299349</v>
      </c>
      <c r="O152">
        <f>IF(SS4PWG!$D$7-L152&gt;0,0,O151+1)</f>
        <v>0</v>
      </c>
      <c r="P152">
        <f>IF(SS4PWG!$D$7-M152&gt;0,0,P151+1)</f>
        <v>3</v>
      </c>
      <c r="Q152">
        <f>IF(SS4PWG!$D$7-N152&gt;0,0,Q151+1)</f>
        <v>10</v>
      </c>
      <c r="R152" s="1">
        <f t="shared" si="28"/>
        <v>42767</v>
      </c>
      <c r="S152">
        <f t="shared" si="24"/>
        <v>1</v>
      </c>
    </row>
    <row r="153" spans="6:19" x14ac:dyDescent="0.45">
      <c r="F153" s="1">
        <f t="shared" si="29"/>
        <v>42768</v>
      </c>
      <c r="G153">
        <v>150</v>
      </c>
      <c r="H153" s="3">
        <f t="shared" si="21"/>
        <v>1070.3231590449643</v>
      </c>
      <c r="I153" s="3">
        <f t="shared" si="22"/>
        <v>683.44246919165926</v>
      </c>
      <c r="J153" s="3">
        <f t="shared" si="23"/>
        <v>559.58832552829119</v>
      </c>
      <c r="K153">
        <f>IF(F153&lt;SS4PWG!$D$10,0,SS4PWG!$D$9*0.02*SS4PWG!$D$8)</f>
        <v>24</v>
      </c>
      <c r="L153" s="3">
        <f t="shared" si="25"/>
        <v>48.358175384957789</v>
      </c>
      <c r="M153" s="3">
        <f t="shared" si="26"/>
        <v>61.516127093228491</v>
      </c>
      <c r="N153" s="3">
        <f t="shared" si="27"/>
        <v>65.423769225939651</v>
      </c>
      <c r="O153">
        <f>IF(SS4PWG!$D$7-L153&gt;0,0,O152+1)</f>
        <v>0</v>
      </c>
      <c r="P153">
        <f>IF(SS4PWG!$D$7-M153&gt;0,0,P152+1)</f>
        <v>4</v>
      </c>
      <c r="Q153">
        <f>IF(SS4PWG!$D$7-N153&gt;0,0,Q152+1)</f>
        <v>11</v>
      </c>
      <c r="R153" s="1">
        <f t="shared" si="28"/>
        <v>42768</v>
      </c>
      <c r="S153">
        <f t="shared" si="24"/>
        <v>1</v>
      </c>
    </row>
    <row r="154" spans="6:19" x14ac:dyDescent="0.45">
      <c r="F154" s="1">
        <f t="shared" si="29"/>
        <v>42769</v>
      </c>
      <c r="G154">
        <v>151</v>
      </c>
      <c r="H154" s="3">
        <f t="shared" si="21"/>
        <v>1074.2853491250055</v>
      </c>
      <c r="I154" s="3">
        <f t="shared" si="22"/>
        <v>684.99696080246781</v>
      </c>
      <c r="J154" s="3">
        <f t="shared" si="23"/>
        <v>560.4097383940898</v>
      </c>
      <c r="K154">
        <f>IF(F154&lt;SS4PWG!$D$10,0,SS4PWG!$D$9*0.02*SS4PWG!$D$8)</f>
        <v>24</v>
      </c>
      <c r="L154" s="3">
        <f t="shared" si="25"/>
        <v>48.621004009965517</v>
      </c>
      <c r="M154" s="3">
        <f t="shared" si="26"/>
        <v>61.92832299676315</v>
      </c>
      <c r="N154" s="3">
        <f t="shared" si="27"/>
        <v>65.927602264219075</v>
      </c>
      <c r="O154">
        <f>IF(SS4PWG!$D$7-L154&gt;0,0,O153+1)</f>
        <v>0</v>
      </c>
      <c r="P154">
        <f>IF(SS4PWG!$D$7-M154&gt;0,0,P153+1)</f>
        <v>5</v>
      </c>
      <c r="Q154">
        <f>IF(SS4PWG!$D$7-N154&gt;0,0,Q153+1)</f>
        <v>12</v>
      </c>
      <c r="R154" s="1">
        <f t="shared" si="28"/>
        <v>42769</v>
      </c>
      <c r="S154">
        <f t="shared" si="24"/>
        <v>1</v>
      </c>
    </row>
    <row r="155" spans="6:19" x14ac:dyDescent="0.45">
      <c r="F155" s="1">
        <f t="shared" si="29"/>
        <v>42770</v>
      </c>
      <c r="G155">
        <v>152</v>
      </c>
      <c r="H155" s="3">
        <f t="shared" si="21"/>
        <v>1078.1491674795384</v>
      </c>
      <c r="I155" s="3">
        <f t="shared" si="22"/>
        <v>686.50576879237792</v>
      </c>
      <c r="J155" s="3">
        <f t="shared" si="23"/>
        <v>561.20446922537815</v>
      </c>
      <c r="K155">
        <f>IF(F155&lt;SS4PWG!$D$10,0,SS4PWG!$D$9*0.02*SS4PWG!$D$8)</f>
        <v>24</v>
      </c>
      <c r="L155" s="3">
        <f t="shared" si="25"/>
        <v>48.882890722577415</v>
      </c>
      <c r="M155" s="3">
        <f t="shared" si="26"/>
        <v>62.339612972771882</v>
      </c>
      <c r="N155" s="3">
        <f t="shared" si="27"/>
        <v>66.430721816289278</v>
      </c>
      <c r="O155">
        <f>IF(SS4PWG!$D$7-L155&gt;0,0,O154+1)</f>
        <v>0</v>
      </c>
      <c r="P155">
        <f>IF(SS4PWG!$D$7-M155&gt;0,0,P154+1)</f>
        <v>6</v>
      </c>
      <c r="Q155">
        <f>IF(SS4PWG!$D$7-N155&gt;0,0,Q154+1)</f>
        <v>13</v>
      </c>
      <c r="R155" s="1">
        <f t="shared" si="28"/>
        <v>42770</v>
      </c>
      <c r="S155">
        <f t="shared" si="24"/>
        <v>1</v>
      </c>
    </row>
    <row r="156" spans="6:19" x14ac:dyDescent="0.45">
      <c r="F156" s="1">
        <f t="shared" si="29"/>
        <v>42771</v>
      </c>
      <c r="G156">
        <v>153</v>
      </c>
      <c r="H156" s="3">
        <f t="shared" si="21"/>
        <v>1081.9166670487812</v>
      </c>
      <c r="I156" s="3">
        <f t="shared" si="22"/>
        <v>687.97013238777231</v>
      </c>
      <c r="J156" s="3">
        <f t="shared" si="23"/>
        <v>561.97334717716376</v>
      </c>
      <c r="K156">
        <f>IF(F156&lt;SS4PWG!$D$10,0,SS4PWG!$D$9*0.02*SS4PWG!$D$8)</f>
        <v>24</v>
      </c>
      <c r="L156" s="3">
        <f t="shared" si="25"/>
        <v>49.143865481332789</v>
      </c>
      <c r="M156" s="3">
        <f t="shared" si="26"/>
        <v>62.750027506607083</v>
      </c>
      <c r="N156" s="3">
        <f t="shared" si="27"/>
        <v>66.933153012705887</v>
      </c>
      <c r="O156">
        <f>IF(SS4PWG!$D$7-L156&gt;0,0,O155+1)</f>
        <v>0</v>
      </c>
      <c r="P156">
        <f>IF(SS4PWG!$D$7-M156&gt;0,0,P155+1)</f>
        <v>7</v>
      </c>
      <c r="Q156">
        <f>IF(SS4PWG!$D$7-N156&gt;0,0,Q155+1)</f>
        <v>14</v>
      </c>
      <c r="R156" s="1">
        <f t="shared" si="28"/>
        <v>42771</v>
      </c>
      <c r="S156">
        <f t="shared" si="24"/>
        <v>1</v>
      </c>
    </row>
    <row r="157" spans="6:19" x14ac:dyDescent="0.45">
      <c r="F157" s="1">
        <f t="shared" si="29"/>
        <v>42772</v>
      </c>
      <c r="G157">
        <v>154</v>
      </c>
      <c r="H157" s="3">
        <f t="shared" si="21"/>
        <v>1085.5898800277323</v>
      </c>
      <c r="I157" s="3">
        <f t="shared" si="22"/>
        <v>689.39126365536117</v>
      </c>
      <c r="J157" s="3">
        <f t="shared" si="23"/>
        <v>562.7171781473362</v>
      </c>
      <c r="K157">
        <f>IF(F157&lt;SS4PWG!$D$10,0,SS4PWG!$D$9*0.02*SS4PWG!$D$8)</f>
        <v>24</v>
      </c>
      <c r="L157" s="3">
        <f t="shared" si="25"/>
        <v>49.403957203235407</v>
      </c>
      <c r="M157" s="3">
        <f t="shared" si="26"/>
        <v>63.159595999946191</v>
      </c>
      <c r="N157" s="3">
        <f t="shared" si="27"/>
        <v>67.434920067527415</v>
      </c>
      <c r="O157">
        <f>IF(SS4PWG!$D$7-L157&gt;0,0,O156+1)</f>
        <v>0</v>
      </c>
      <c r="P157">
        <f>IF(SS4PWG!$D$7-M157&gt;0,0,P156+1)</f>
        <v>8</v>
      </c>
      <c r="Q157">
        <f>IF(SS4PWG!$D$7-N157&gt;0,0,Q156+1)</f>
        <v>15</v>
      </c>
      <c r="R157" s="1">
        <f t="shared" si="28"/>
        <v>42772</v>
      </c>
      <c r="S157">
        <f t="shared" si="24"/>
        <v>1</v>
      </c>
    </row>
    <row r="158" spans="6:19" x14ac:dyDescent="0.45">
      <c r="F158" s="1">
        <f t="shared" si="29"/>
        <v>42773</v>
      </c>
      <c r="G158">
        <v>155</v>
      </c>
      <c r="H158" s="3">
        <f t="shared" si="21"/>
        <v>1089.1708166540841</v>
      </c>
      <c r="I158" s="3">
        <f t="shared" si="22"/>
        <v>690.77034767291912</v>
      </c>
      <c r="J158" s="3">
        <f t="shared" si="23"/>
        <v>563.43674525688664</v>
      </c>
      <c r="K158">
        <f>IF(F158&lt;SS4PWG!$D$10,0,SS4PWG!$D$9*0.02*SS4PWG!$D$8)</f>
        <v>24</v>
      </c>
      <c r="L158" s="3">
        <f t="shared" si="25"/>
        <v>49.663193804931964</v>
      </c>
      <c r="M158" s="3">
        <f t="shared" si="26"/>
        <v>63.568346812901126</v>
      </c>
      <c r="N158" s="3">
        <f t="shared" si="27"/>
        <v>67.936046313824576</v>
      </c>
      <c r="O158">
        <f>IF(SS4PWG!$D$7-L158&gt;0,0,O157+1)</f>
        <v>0</v>
      </c>
      <c r="P158">
        <f>IF(SS4PWG!$D$7-M158&gt;0,0,P157+1)</f>
        <v>9</v>
      </c>
      <c r="Q158">
        <f>IF(SS4PWG!$D$7-N158&gt;0,0,Q157+1)</f>
        <v>16</v>
      </c>
      <c r="R158" s="1">
        <f t="shared" si="28"/>
        <v>42773</v>
      </c>
      <c r="S158">
        <f t="shared" si="24"/>
        <v>1</v>
      </c>
    </row>
    <row r="159" spans="6:19" x14ac:dyDescent="0.45">
      <c r="F159" s="1">
        <f t="shared" si="29"/>
        <v>42774</v>
      </c>
      <c r="G159">
        <v>156</v>
      </c>
      <c r="H159" s="3">
        <f t="shared" si="21"/>
        <v>1092.6614641083875</v>
      </c>
      <c r="I159" s="3">
        <f t="shared" si="22"/>
        <v>692.10854273235225</v>
      </c>
      <c r="J159" s="3">
        <f t="shared" si="23"/>
        <v>564.13280933298824</v>
      </c>
      <c r="K159">
        <f>IF(F159&lt;SS4PWG!$D$10,0,SS4PWG!$D$9*0.02*SS4PWG!$D$8)</f>
        <v>24</v>
      </c>
      <c r="L159" s="3">
        <f t="shared" si="25"/>
        <v>49.921602241992453</v>
      </c>
      <c r="M159" s="3">
        <f t="shared" si="26"/>
        <v>63.976307304274023</v>
      </c>
      <c r="N159" s="3">
        <f t="shared" si="27"/>
        <v>68.436554237677328</v>
      </c>
      <c r="O159">
        <f>IF(SS4PWG!$D$7-L159&gt;0,0,O158+1)</f>
        <v>0</v>
      </c>
      <c r="P159">
        <f>IF(SS4PWG!$D$7-M159&gt;0,0,P158+1)</f>
        <v>10</v>
      </c>
      <c r="Q159">
        <f>IF(SS4PWG!$D$7-N159&gt;0,0,Q158+1)</f>
        <v>17</v>
      </c>
      <c r="R159" s="1">
        <f t="shared" si="28"/>
        <v>42774</v>
      </c>
      <c r="S159">
        <f t="shared" si="24"/>
        <v>1</v>
      </c>
    </row>
    <row r="160" spans="6:19" x14ac:dyDescent="0.45">
      <c r="F160" s="1">
        <f t="shared" si="29"/>
        <v>42775</v>
      </c>
      <c r="G160">
        <v>157</v>
      </c>
      <c r="H160" s="3">
        <f t="shared" si="21"/>
        <v>1096.0637855206355</v>
      </c>
      <c r="I160" s="3">
        <f t="shared" si="22"/>
        <v>693.40698057215707</v>
      </c>
      <c r="J160" s="3">
        <f t="shared" si="23"/>
        <v>564.80610939369592</v>
      </c>
      <c r="K160">
        <f>IF(F160&lt;SS4PWG!$D$10,0,SS4PWG!$D$9*0.02*SS4PWG!$D$8)</f>
        <v>24</v>
      </c>
      <c r="L160" s="3">
        <f t="shared" si="25"/>
        <v>50.179208546394115</v>
      </c>
      <c r="M160" s="3">
        <f t="shared" si="26"/>
        <v>64.38350387005346</v>
      </c>
      <c r="N160" s="3">
        <f t="shared" si="27"/>
        <v>68.936465510732731</v>
      </c>
      <c r="O160">
        <f>IF(SS4PWG!$D$7-L160&gt;0,0,O159+1)</f>
        <v>0</v>
      </c>
      <c r="P160">
        <f>IF(SS4PWG!$D$7-M160&gt;0,0,P159+1)</f>
        <v>11</v>
      </c>
      <c r="Q160">
        <f>IF(SS4PWG!$D$7-N160&gt;0,0,Q159+1)</f>
        <v>18</v>
      </c>
      <c r="R160" s="1">
        <f t="shared" si="28"/>
        <v>42775</v>
      </c>
      <c r="S160">
        <f t="shared" si="24"/>
        <v>1</v>
      </c>
    </row>
    <row r="161" spans="6:19" x14ac:dyDescent="0.45">
      <c r="F161" s="1">
        <f t="shared" si="29"/>
        <v>42776</v>
      </c>
      <c r="G161">
        <v>158</v>
      </c>
      <c r="H161" s="3">
        <f t="shared" si="21"/>
        <v>1099.3797190776372</v>
      </c>
      <c r="I161" s="3">
        <f t="shared" si="22"/>
        <v>694.6667666365131</v>
      </c>
      <c r="J161" s="3">
        <f t="shared" si="23"/>
        <v>565.45736313313</v>
      </c>
      <c r="K161">
        <f>IF(F161&lt;SS4PWG!$D$10,0,SS4PWG!$D$9*0.02*SS4PWG!$D$8)</f>
        <v>24</v>
      </c>
      <c r="L161" s="3">
        <f t="shared" si="25"/>
        <v>50.436037862304509</v>
      </c>
      <c r="M161" s="3">
        <f t="shared" si="26"/>
        <v>64.789961980239994</v>
      </c>
      <c r="N161" s="3">
        <f t="shared" si="27"/>
        <v>69.435801021392606</v>
      </c>
      <c r="O161">
        <f>IF(SS4PWG!$D$7-L161&gt;0,0,O160+1)</f>
        <v>0</v>
      </c>
      <c r="P161">
        <f>IF(SS4PWG!$D$7-M161&gt;0,0,P160+1)</f>
        <v>12</v>
      </c>
      <c r="Q161">
        <f>IF(SS4PWG!$D$7-N161&gt;0,0,Q160+1)</f>
        <v>19</v>
      </c>
      <c r="R161" s="1">
        <f t="shared" si="28"/>
        <v>42776</v>
      </c>
      <c r="S161">
        <f t="shared" si="24"/>
        <v>1</v>
      </c>
    </row>
    <row r="162" spans="6:19" x14ac:dyDescent="0.45">
      <c r="F162" s="1">
        <f t="shared" si="29"/>
        <v>42777</v>
      </c>
      <c r="G162">
        <v>159</v>
      </c>
      <c r="H162" s="3">
        <f t="shared" si="21"/>
        <v>1102.611177225727</v>
      </c>
      <c r="I162" s="3">
        <f t="shared" si="22"/>
        <v>695.88898035841657</v>
      </c>
      <c r="J162" s="3">
        <f t="shared" si="23"/>
        <v>566.08726740610837</v>
      </c>
      <c r="K162">
        <f>IF(F162&lt;SS4PWG!$D$10,0,SS4PWG!$D$9*0.02*SS4PWG!$D$8)</f>
        <v>24</v>
      </c>
      <c r="L162" s="3">
        <f t="shared" si="25"/>
        <v>50.692114480253274</v>
      </c>
      <c r="M162" s="3">
        <f t="shared" si="26"/>
        <v>65.195706214084652</v>
      </c>
      <c r="N162" s="3">
        <f t="shared" si="27"/>
        <v>69.934580904696205</v>
      </c>
      <c r="O162">
        <f>IF(SS4PWG!$D$7-L162&gt;0,0,O161+1)</f>
        <v>0</v>
      </c>
      <c r="P162">
        <f>IF(SS4PWG!$D$7-M162&gt;0,0,P161+1)</f>
        <v>13</v>
      </c>
      <c r="Q162">
        <f>IF(SS4PWG!$D$7-N162&gt;0,0,Q161+1)</f>
        <v>20</v>
      </c>
      <c r="R162" s="1">
        <f t="shared" si="28"/>
        <v>42777</v>
      </c>
      <c r="S162">
        <f t="shared" si="24"/>
        <v>1</v>
      </c>
    </row>
    <row r="163" spans="6:19" x14ac:dyDescent="0.45">
      <c r="F163" s="1">
        <f t="shared" si="29"/>
        <v>42778</v>
      </c>
      <c r="G163">
        <v>160</v>
      </c>
      <c r="H163" s="3">
        <f t="shared" si="21"/>
        <v>1105.7600459635619</v>
      </c>
      <c r="I163" s="3">
        <f t="shared" si="22"/>
        <v>697.07467546442251</v>
      </c>
      <c r="J163" s="3">
        <f t="shared" si="23"/>
        <v>566.69649871128502</v>
      </c>
      <c r="K163">
        <f>IF(F163&lt;SS4PWG!$D$10,0,SS4PWG!$D$9*0.02*SS4PWG!$D$8)</f>
        <v>24</v>
      </c>
      <c r="L163" s="3">
        <f t="shared" si="25"/>
        <v>50.947461869777037</v>
      </c>
      <c r="M163" s="3">
        <f t="shared" si="26"/>
        <v>65.600760293819164</v>
      </c>
      <c r="N163" s="3">
        <f t="shared" si="27"/>
        <v>70.432824570959482</v>
      </c>
      <c r="O163">
        <f>IF(SS4PWG!$D$7-L163&gt;0,0,O162+1)</f>
        <v>0</v>
      </c>
      <c r="P163">
        <f>IF(SS4PWG!$D$7-M163&gt;0,0,P162+1)</f>
        <v>14</v>
      </c>
      <c r="Q163">
        <f>IF(SS4PWG!$D$7-N163&gt;0,0,Q162+1)</f>
        <v>21</v>
      </c>
      <c r="R163" s="1">
        <f t="shared" si="28"/>
        <v>42778</v>
      </c>
      <c r="S163">
        <f t="shared" si="24"/>
        <v>1</v>
      </c>
    </row>
    <row r="164" spans="6:19" x14ac:dyDescent="0.45">
      <c r="F164" s="1">
        <f t="shared" si="29"/>
        <v>42779</v>
      </c>
      <c r="G164">
        <v>161</v>
      </c>
      <c r="H164" s="3">
        <f t="shared" si="21"/>
        <v>1108.8281842199433</v>
      </c>
      <c r="I164" s="3">
        <f t="shared" si="22"/>
        <v>698.22488029871477</v>
      </c>
      <c r="J164" s="3">
        <f t="shared" si="23"/>
        <v>567.2857136719374</v>
      </c>
      <c r="K164">
        <f>IF(F164&lt;SS4PWG!$D$10,0,SS4PWG!$D$9*0.02*SS4PWG!$D$8)</f>
        <v>24</v>
      </c>
      <c r="L164" s="3">
        <f t="shared" si="25"/>
        <v>51.202102710616685</v>
      </c>
      <c r="M164" s="3">
        <f t="shared" si="26"/>
        <v>66.005147116952244</v>
      </c>
      <c r="N164" s="3">
        <f t="shared" si="27"/>
        <v>70.930550733229381</v>
      </c>
      <c r="O164">
        <f>IF(SS4PWG!$D$7-L164&gt;0,0,O163+1)</f>
        <v>0</v>
      </c>
      <c r="P164">
        <f>IF(SS4PWG!$D$7-M164&gt;0,0,P163+1)</f>
        <v>15</v>
      </c>
      <c r="Q164">
        <f>IF(SS4PWG!$D$7-N164&gt;0,0,Q163+1)</f>
        <v>22</v>
      </c>
      <c r="R164" s="1">
        <f t="shared" si="28"/>
        <v>42779</v>
      </c>
      <c r="S164">
        <f t="shared" si="24"/>
        <v>1</v>
      </c>
    </row>
    <row r="165" spans="6:19" x14ac:dyDescent="0.45">
      <c r="F165" s="1">
        <f t="shared" si="29"/>
        <v>42780</v>
      </c>
      <c r="G165">
        <v>162</v>
      </c>
      <c r="H165" s="3">
        <f t="shared" si="21"/>
        <v>1111.8174233117904</v>
      </c>
      <c r="I165" s="3">
        <f t="shared" si="22"/>
        <v>699.3405981643707</v>
      </c>
      <c r="J165" s="3">
        <f t="shared" si="23"/>
        <v>567.8555495136294</v>
      </c>
      <c r="K165">
        <f>IF(F165&lt;SS4PWG!$D$10,0,SS4PWG!$D$9*0.02*SS4PWG!$D$8)</f>
        <v>24</v>
      </c>
      <c r="L165" s="3">
        <f t="shared" si="25"/>
        <v>51.456058922541679</v>
      </c>
      <c r="M165" s="3">
        <f t="shared" si="26"/>
        <v>66.408888787202173</v>
      </c>
      <c r="N165" s="3">
        <f t="shared" si="27"/>
        <v>71.427777433608213</v>
      </c>
      <c r="O165">
        <f>IF(SS4PWG!$D$7-L165&gt;0,0,O164+1)</f>
        <v>0</v>
      </c>
      <c r="P165">
        <f>IF(SS4PWG!$D$7-M165&gt;0,0,P164+1)</f>
        <v>16</v>
      </c>
      <c r="Q165">
        <f>IF(SS4PWG!$D$7-N165&gt;0,0,Q164+1)</f>
        <v>23</v>
      </c>
      <c r="R165" s="1">
        <f t="shared" si="28"/>
        <v>42780</v>
      </c>
      <c r="S165">
        <f t="shared" si="24"/>
        <v>1</v>
      </c>
    </row>
    <row r="166" spans="6:19" x14ac:dyDescent="0.45">
      <c r="F166" s="1">
        <f t="shared" si="29"/>
        <v>42781</v>
      </c>
      <c r="G166">
        <v>163</v>
      </c>
      <c r="H166" s="3">
        <f t="shared" si="21"/>
        <v>1114.7295664775861</v>
      </c>
      <c r="I166" s="3">
        <f t="shared" si="22"/>
        <v>700.42280767982209</v>
      </c>
      <c r="J166" s="3">
        <f t="shared" si="23"/>
        <v>568.40662453804919</v>
      </c>
      <c r="K166">
        <f>IF(F166&lt;SS4PWG!$D$10,0,SS4PWG!$D$9*0.02*SS4PWG!$D$8)</f>
        <v>24</v>
      </c>
      <c r="L166" s="3">
        <f t="shared" si="25"/>
        <v>51.709351693871568</v>
      </c>
      <c r="M166" s="3">
        <f t="shared" si="26"/>
        <v>66.812006644131728</v>
      </c>
      <c r="N166" s="3">
        <f t="shared" si="27"/>
        <v>71.924522068500437</v>
      </c>
      <c r="O166">
        <f>IF(SS4PWG!$D$7-L166&gt;0,0,O165+1)</f>
        <v>0</v>
      </c>
      <c r="P166">
        <f>IF(SS4PWG!$D$7-M166&gt;0,0,P165+1)</f>
        <v>17</v>
      </c>
      <c r="Q166">
        <f>IF(SS4PWG!$D$7-N166&gt;0,0,Q165+1)</f>
        <v>24</v>
      </c>
      <c r="R166" s="1">
        <f t="shared" si="28"/>
        <v>42781</v>
      </c>
      <c r="S166">
        <f t="shared" si="24"/>
        <v>1</v>
      </c>
    </row>
    <row r="167" spans="6:19" x14ac:dyDescent="0.45">
      <c r="F167" s="1">
        <f t="shared" si="29"/>
        <v>42782</v>
      </c>
      <c r="G167">
        <v>164</v>
      </c>
      <c r="H167" s="3">
        <f t="shared" si="21"/>
        <v>1117.5663884817975</v>
      </c>
      <c r="I167" s="3">
        <f t="shared" si="22"/>
        <v>701.47246314865083</v>
      </c>
      <c r="J167" s="3">
        <f t="shared" si="23"/>
        <v>568.93953859239446</v>
      </c>
      <c r="K167">
        <f>IF(F167&lt;SS4PWG!$D$10,0,SS4PWG!$D$9*0.02*SS4PWG!$D$8)</f>
        <v>24</v>
      </c>
      <c r="L167" s="3">
        <f t="shared" si="25"/>
        <v>51.962001508760906</v>
      </c>
      <c r="M167" s="3">
        <f t="shared" si="26"/>
        <v>67.214521291547953</v>
      </c>
      <c r="N167" s="3">
        <f t="shared" si="27"/>
        <v>72.420801412831182</v>
      </c>
      <c r="O167">
        <f>IF(SS4PWG!$D$7-L167&gt;0,0,O166+1)</f>
        <v>0</v>
      </c>
      <c r="P167">
        <f>IF(SS4PWG!$D$7-M167&gt;0,0,P166+1)</f>
        <v>18</v>
      </c>
      <c r="Q167">
        <f>IF(SS4PWG!$D$7-N167&gt;0,0,Q166+1)</f>
        <v>25</v>
      </c>
      <c r="R167" s="1">
        <f t="shared" si="28"/>
        <v>42782</v>
      </c>
      <c r="S167">
        <f t="shared" si="24"/>
        <v>1</v>
      </c>
    </row>
    <row r="168" spans="6:19" x14ac:dyDescent="0.45">
      <c r="F168" s="1">
        <f t="shared" si="29"/>
        <v>42783</v>
      </c>
      <c r="G168">
        <v>165</v>
      </c>
      <c r="H168" s="3">
        <f t="shared" si="21"/>
        <v>1120.3296352859654</v>
      </c>
      <c r="I168" s="3">
        <f t="shared" si="22"/>
        <v>702.49049494097619</v>
      </c>
      <c r="J168" s="3">
        <f t="shared" si="23"/>
        <v>569.4548735337404</v>
      </c>
      <c r="K168">
        <f>IF(F168&lt;SS4PWG!$D$10,0,SS4PWG!$D$9*0.02*SS4PWG!$D$8)</f>
        <v>24</v>
      </c>
      <c r="L168" s="3">
        <f t="shared" si="25"/>
        <v>52.214028173309863</v>
      </c>
      <c r="M168" s="3">
        <f t="shared" si="26"/>
        <v>67.616452624725909</v>
      </c>
      <c r="N168" s="3">
        <f t="shared" si="27"/>
        <v>72.916631643283566</v>
      </c>
      <c r="O168">
        <f>IF(SS4PWG!$D$7-L168&gt;0,0,O167+1)</f>
        <v>0</v>
      </c>
      <c r="P168">
        <f>IF(SS4PWG!$D$7-M168&gt;0,0,P167+1)</f>
        <v>19</v>
      </c>
      <c r="Q168">
        <f>IF(SS4PWG!$D$7-N168&gt;0,0,Q167+1)</f>
        <v>26</v>
      </c>
      <c r="R168" s="1">
        <f t="shared" si="28"/>
        <v>42783</v>
      </c>
      <c r="S168">
        <f t="shared" si="24"/>
        <v>1</v>
      </c>
    </row>
    <row r="169" spans="6:19" x14ac:dyDescent="0.45">
      <c r="F169" s="1">
        <f t="shared" si="29"/>
        <v>42784</v>
      </c>
      <c r="G169">
        <v>166</v>
      </c>
      <c r="H169" s="3">
        <f t="shared" si="21"/>
        <v>1123.0210237823285</v>
      </c>
      <c r="I169" s="3">
        <f t="shared" si="22"/>
        <v>703.47780988481679</v>
      </c>
      <c r="J169" s="3">
        <f t="shared" si="23"/>
        <v>569.95319368789046</v>
      </c>
      <c r="K169">
        <f>IF(F169&lt;SS4PWG!$D$10,0,SS4PWG!$D$9*0.02*SS4PWG!$D$8)</f>
        <v>24</v>
      </c>
      <c r="L169" s="3">
        <f t="shared" si="25"/>
        <v>52.465450840559235</v>
      </c>
      <c r="M169" s="3">
        <f t="shared" si="26"/>
        <v>68.017819856512091</v>
      </c>
      <c r="N169" s="3">
        <f t="shared" si="27"/>
        <v>73.412028360599066</v>
      </c>
      <c r="O169">
        <f>IF(SS4PWG!$D$7-L169&gt;0,0,O168+1)</f>
        <v>0</v>
      </c>
      <c r="P169">
        <f>IF(SS4PWG!$D$7-M169&gt;0,0,P168+1)</f>
        <v>20</v>
      </c>
      <c r="Q169">
        <f>IF(SS4PWG!$D$7-N169&gt;0,0,Q168+1)</f>
        <v>27</v>
      </c>
      <c r="R169" s="1">
        <f t="shared" si="28"/>
        <v>42784</v>
      </c>
      <c r="S169">
        <f t="shared" si="24"/>
        <v>1</v>
      </c>
    </row>
    <row r="170" spans="6:19" x14ac:dyDescent="0.45">
      <c r="F170" s="1">
        <f t="shared" si="29"/>
        <v>42785</v>
      </c>
      <c r="G170">
        <v>167</v>
      </c>
      <c r="H170" s="3">
        <f t="shared" si="21"/>
        <v>1125.6422415860345</v>
      </c>
      <c r="I170" s="3">
        <f t="shared" si="22"/>
        <v>704.43529166591532</v>
      </c>
      <c r="J170" s="3">
        <f t="shared" si="23"/>
        <v>570.43504630226187</v>
      </c>
      <c r="K170">
        <f>IF(F170&lt;SS4PWG!$D$10,0,SS4PWG!$D$9*0.02*SS4PWG!$D$8)</f>
        <v>24</v>
      </c>
      <c r="L170" s="3">
        <f t="shared" si="25"/>
        <v>52.716288034425233</v>
      </c>
      <c r="M170" s="3">
        <f t="shared" si="26"/>
        <v>68.418641542360248</v>
      </c>
      <c r="N170" s="3">
        <f t="shared" si="27"/>
        <v>73.907006610983174</v>
      </c>
      <c r="O170">
        <f>IF(SS4PWG!$D$7-L170&gt;0,0,O169+1)</f>
        <v>0</v>
      </c>
      <c r="P170">
        <f>IF(SS4PWG!$D$7-M170&gt;0,0,P169+1)</f>
        <v>21</v>
      </c>
      <c r="Q170">
        <f>IF(SS4PWG!$D$7-N170&gt;0,0,Q169+1)</f>
        <v>28</v>
      </c>
      <c r="R170" s="1">
        <f t="shared" si="28"/>
        <v>42785</v>
      </c>
      <c r="S170">
        <f t="shared" si="24"/>
        <v>1</v>
      </c>
    </row>
    <row r="171" spans="6:19" x14ac:dyDescent="0.45">
      <c r="F171" s="1">
        <f t="shared" si="29"/>
        <v>42786</v>
      </c>
      <c r="G171">
        <v>168</v>
      </c>
      <c r="H171" s="3">
        <f t="shared" si="21"/>
        <v>1128.194946882161</v>
      </c>
      <c r="I171" s="3">
        <f t="shared" si="22"/>
        <v>705.36380123462754</v>
      </c>
      <c r="J171" s="3">
        <f t="shared" si="23"/>
        <v>570.90096199241657</v>
      </c>
      <c r="K171">
        <f>IF(F171&lt;SS4PWG!$D$10,0,SS4PWG!$D$9*0.02*SS4PWG!$D$8)</f>
        <v>24</v>
      </c>
      <c r="L171" s="3">
        <f t="shared" si="25"/>
        <v>52.966557672626301</v>
      </c>
      <c r="M171" s="3">
        <f t="shared" si="26"/>
        <v>68.818935604349619</v>
      </c>
      <c r="N171" s="3">
        <f t="shared" si="27"/>
        <v>74.401580906656235</v>
      </c>
      <c r="O171">
        <f>IF(SS4PWG!$D$7-L171&gt;0,0,O170+1)</f>
        <v>0</v>
      </c>
      <c r="P171">
        <f>IF(SS4PWG!$D$7-M171&gt;0,0,P170+1)</f>
        <v>22</v>
      </c>
      <c r="Q171">
        <f>IF(SS4PWG!$D$7-N171&gt;0,0,Q170+1)</f>
        <v>29</v>
      </c>
      <c r="R171" s="1">
        <f t="shared" si="28"/>
        <v>42786</v>
      </c>
      <c r="S171">
        <f t="shared" si="24"/>
        <v>1</v>
      </c>
    </row>
    <row r="172" spans="6:19" x14ac:dyDescent="0.45">
      <c r="F172" s="1">
        <f t="shared" si="29"/>
        <v>42787</v>
      </c>
      <c r="G172">
        <v>169</v>
      </c>
      <c r="H172" s="3">
        <f t="shared" si="21"/>
        <v>1130.6807683239367</v>
      </c>
      <c r="I172" s="3">
        <f t="shared" si="22"/>
        <v>706.2641772185724</v>
      </c>
      <c r="J172" s="3">
        <f t="shared" si="23"/>
        <v>571.35145518188961</v>
      </c>
      <c r="K172">
        <f>IF(F172&lt;SS4PWG!$D$10,0,SS4PWG!$D$9*0.02*SS4PWG!$D$8)</f>
        <v>24</v>
      </c>
      <c r="L172" s="3">
        <f t="shared" si="25"/>
        <v>53.216277088651232</v>
      </c>
      <c r="M172" s="3">
        <f t="shared" si="26"/>
        <v>69.218719354232618</v>
      </c>
      <c r="N172" s="3">
        <f t="shared" si="27"/>
        <v>74.895765245587484</v>
      </c>
      <c r="O172">
        <f>IF(SS4PWG!$D$7-L172&gt;0,0,O171+1)</f>
        <v>0</v>
      </c>
      <c r="P172">
        <f>IF(SS4PWG!$D$7-M172&gt;0,0,P171+1)</f>
        <v>23</v>
      </c>
      <c r="Q172">
        <f>IF(SS4PWG!$D$7-N172&gt;0,0,Q171+1)</f>
        <v>30</v>
      </c>
      <c r="R172" s="1">
        <f t="shared" si="28"/>
        <v>42787</v>
      </c>
      <c r="S172">
        <f t="shared" si="24"/>
        <v>1</v>
      </c>
    </row>
    <row r="173" spans="6:19" x14ac:dyDescent="0.45">
      <c r="F173" s="1">
        <f t="shared" si="29"/>
        <v>42788</v>
      </c>
      <c r="G173">
        <v>170</v>
      </c>
      <c r="H173" s="3">
        <f t="shared" si="21"/>
        <v>1133.1013049787223</v>
      </c>
      <c r="I173" s="3">
        <f t="shared" si="22"/>
        <v>707.13723633983909</v>
      </c>
      <c r="J173" s="3">
        <f t="shared" si="23"/>
        <v>571.78702453501933</v>
      </c>
      <c r="K173">
        <f>IF(F173&lt;SS4PWG!$D$10,0,SS4PWG!$D$9*0.02*SS4PWG!$D$8)</f>
        <v>24</v>
      </c>
      <c r="L173" s="3">
        <f t="shared" si="25"/>
        <v>53.46546305281511</v>
      </c>
      <c r="M173" s="3">
        <f t="shared" si="26"/>
        <v>69.618009515556807</v>
      </c>
      <c r="N173" s="3">
        <f t="shared" si="27"/>
        <v>75.389573130448255</v>
      </c>
      <c r="O173">
        <f>IF(SS4PWG!$D$7-L173&gt;0,0,O172+1)</f>
        <v>0</v>
      </c>
      <c r="P173">
        <f>IF(SS4PWG!$D$7-M173&gt;0,0,P172+1)</f>
        <v>24</v>
      </c>
      <c r="Q173">
        <f>IF(SS4PWG!$D$7-N173&gt;0,0,Q172+1)</f>
        <v>31</v>
      </c>
      <c r="R173" s="1">
        <f t="shared" si="28"/>
        <v>42788</v>
      </c>
      <c r="S173">
        <f t="shared" si="24"/>
        <v>1</v>
      </c>
    </row>
    <row r="174" spans="6:19" x14ac:dyDescent="0.45">
      <c r="F174" s="1">
        <f t="shared" si="29"/>
        <v>42789</v>
      </c>
      <c r="G174">
        <v>171</v>
      </c>
      <c r="H174" s="3">
        <f t="shared" si="21"/>
        <v>1135.458126318473</v>
      </c>
      <c r="I174" s="3">
        <f t="shared" si="22"/>
        <v>707.98377383563513</v>
      </c>
      <c r="J174" s="3">
        <f t="shared" si="23"/>
        <v>572.20815338252157</v>
      </c>
      <c r="K174">
        <f>IF(F174&lt;SS4PWG!$D$10,0,SS4PWG!$D$9*0.02*SS4PWG!$D$8)</f>
        <v>24</v>
      </c>
      <c r="L174" s="3">
        <f t="shared" si="25"/>
        <v>53.714131792447063</v>
      </c>
      <c r="M174" s="3">
        <f t="shared" si="26"/>
        <v>70.016822244903366</v>
      </c>
      <c r="N174" s="3">
        <f t="shared" si="27"/>
        <v>75.883017586818525</v>
      </c>
      <c r="O174">
        <f>IF(SS4PWG!$D$7-L174&gt;0,0,O173+1)</f>
        <v>0</v>
      </c>
      <c r="P174">
        <f>IF(SS4PWG!$D$7-M174&gt;0,0,P173+1)</f>
        <v>25</v>
      </c>
      <c r="Q174">
        <f>IF(SS4PWG!$D$7-N174&gt;0,0,Q173+1)</f>
        <v>32</v>
      </c>
      <c r="R174" s="1">
        <f t="shared" si="28"/>
        <v>42789</v>
      </c>
      <c r="S174">
        <f t="shared" si="24"/>
        <v>1</v>
      </c>
    </row>
    <row r="175" spans="6:19" x14ac:dyDescent="0.45">
      <c r="F175" s="1">
        <f t="shared" si="29"/>
        <v>42790</v>
      </c>
      <c r="G175">
        <v>172</v>
      </c>
      <c r="H175" s="3">
        <f t="shared" si="21"/>
        <v>1137.7527722515531</v>
      </c>
      <c r="I175" s="3">
        <f t="shared" si="22"/>
        <v>708.80456388134542</v>
      </c>
      <c r="J175" s="3">
        <f t="shared" si="23"/>
        <v>572.6153101395879</v>
      </c>
      <c r="K175">
        <f>IF(F175&lt;SS4PWG!$D$10,0,SS4PWG!$D$9*0.02*SS4PWG!$D$8)</f>
        <v>24</v>
      </c>
      <c r="L175" s="3">
        <f t="shared" si="25"/>
        <v>53.962299011251289</v>
      </c>
      <c r="M175" s="3">
        <f t="shared" si="26"/>
        <v>70.415173152282307</v>
      </c>
      <c r="N175" s="3">
        <f t="shared" si="27"/>
        <v>76.376111180679374</v>
      </c>
      <c r="O175">
        <f>IF(SS4PWG!$D$7-L175&gt;0,0,O174+1)</f>
        <v>0</v>
      </c>
      <c r="P175">
        <f>IF(SS4PWG!$D$7-M175&gt;0,0,P174+1)</f>
        <v>26</v>
      </c>
      <c r="Q175">
        <f>IF(SS4PWG!$D$7-N175&gt;0,0,Q174+1)</f>
        <v>33</v>
      </c>
      <c r="R175" s="1">
        <f t="shared" si="28"/>
        <v>42790</v>
      </c>
      <c r="S175">
        <f t="shared" si="24"/>
        <v>1</v>
      </c>
    </row>
    <row r="176" spans="6:19" x14ac:dyDescent="0.45">
      <c r="F176" s="1">
        <f t="shared" si="29"/>
        <v>42791</v>
      </c>
      <c r="G176">
        <v>173</v>
      </c>
      <c r="H176" s="3">
        <f t="shared" si="21"/>
        <v>1139.9867531929358</v>
      </c>
      <c r="I176" s="3">
        <f t="shared" si="22"/>
        <v>709.60036001505114</v>
      </c>
      <c r="J176" s="3">
        <f t="shared" si="23"/>
        <v>573.0089487163267</v>
      </c>
      <c r="K176">
        <f>IF(F176&lt;SS4PWG!$D$10,0,SS4PWG!$D$9*0.02*SS4PWG!$D$8)</f>
        <v>24</v>
      </c>
      <c r="L176" s="3">
        <f t="shared" si="25"/>
        <v>54.209979907880694</v>
      </c>
      <c r="M176" s="3">
        <f t="shared" si="26"/>
        <v>70.813077320722243</v>
      </c>
      <c r="N176" s="3">
        <f t="shared" si="27"/>
        <v>76.86886603522224</v>
      </c>
      <c r="O176">
        <f>IF(SS4PWG!$D$7-L176&gt;0,0,O175+1)</f>
        <v>0</v>
      </c>
      <c r="P176">
        <f>IF(SS4PWG!$D$7-M176&gt;0,0,P175+1)</f>
        <v>27</v>
      </c>
      <c r="Q176">
        <f>IF(SS4PWG!$D$7-N176&gt;0,0,Q175+1)</f>
        <v>34</v>
      </c>
      <c r="R176" s="1">
        <f t="shared" si="28"/>
        <v>42791</v>
      </c>
      <c r="S176">
        <f t="shared" si="24"/>
        <v>1</v>
      </c>
    </row>
    <row r="177" spans="6:19" x14ac:dyDescent="0.45">
      <c r="F177" s="1">
        <f t="shared" si="29"/>
        <v>42792</v>
      </c>
      <c r="G177">
        <v>174</v>
      </c>
      <c r="H177" s="3">
        <f t="shared" si="21"/>
        <v>1142.1615501699587</v>
      </c>
      <c r="I177" s="3">
        <f t="shared" si="22"/>
        <v>710.37189556263536</v>
      </c>
      <c r="J177" s="3">
        <f t="shared" si="23"/>
        <v>573.38950892039645</v>
      </c>
      <c r="K177">
        <f>IF(F177&lt;SS4PWG!$D$10,0,SS4PWG!$D$9*0.02*SS4PWG!$D$8)</f>
        <v>24</v>
      </c>
      <c r="L177" s="3">
        <f t="shared" si="25"/>
        <v>54.457189193760136</v>
      </c>
      <c r="M177" s="3">
        <f t="shared" si="26"/>
        <v>71.210549325090938</v>
      </c>
      <c r="N177" s="3">
        <f t="shared" si="27"/>
        <v>77.361293847004319</v>
      </c>
      <c r="O177">
        <f>IF(SS4PWG!$D$7-L177&gt;0,0,O176+1)</f>
        <v>0</v>
      </c>
      <c r="P177">
        <f>IF(SS4PWG!$D$7-M177&gt;0,0,P176+1)</f>
        <v>28</v>
      </c>
      <c r="Q177">
        <f>IF(SS4PWG!$D$7-N177&gt;0,0,Q176+1)</f>
        <v>35</v>
      </c>
      <c r="R177" s="1">
        <f t="shared" si="28"/>
        <v>42792</v>
      </c>
      <c r="S177">
        <f t="shared" si="24"/>
        <v>1</v>
      </c>
    </row>
    <row r="178" spans="6:19" x14ac:dyDescent="0.45">
      <c r="F178" s="1">
        <f t="shared" si="29"/>
        <v>42793</v>
      </c>
      <c r="G178">
        <v>175</v>
      </c>
      <c r="H178" s="3">
        <f t="shared" si="21"/>
        <v>1144.278614960954</v>
      </c>
      <c r="I178" s="3">
        <f t="shared" si="22"/>
        <v>711.11988406266926</v>
      </c>
      <c r="J178" s="3">
        <f t="shared" si="23"/>
        <v>573.75741685170976</v>
      </c>
      <c r="K178">
        <f>IF(F178&lt;SS4PWG!$D$10,0,SS4PWG!$D$9*0.02*SS4PWG!$D$8)</f>
        <v>24</v>
      </c>
      <c r="L178" s="3">
        <f t="shared" si="25"/>
        <v>54.703941110194499</v>
      </c>
      <c r="M178" s="3">
        <f t="shared" si="26"/>
        <v>71.607603250180716</v>
      </c>
      <c r="N178" s="3">
        <f t="shared" si="27"/>
        <v>77.853405901478112</v>
      </c>
      <c r="O178">
        <f>IF(SS4PWG!$D$7-L178&gt;0,0,O177+1)</f>
        <v>0</v>
      </c>
      <c r="P178">
        <f>IF(SS4PWG!$D$7-M178&gt;0,0,P177+1)</f>
        <v>29</v>
      </c>
      <c r="Q178">
        <f>IF(SS4PWG!$D$7-N178&gt;0,0,Q177+1)</f>
        <v>36</v>
      </c>
      <c r="R178" s="1">
        <f t="shared" si="28"/>
        <v>42793</v>
      </c>
      <c r="S178">
        <f t="shared" si="24"/>
        <v>1</v>
      </c>
    </row>
    <row r="179" spans="6:19" x14ac:dyDescent="0.45">
      <c r="F179" s="1">
        <f t="shared" si="29"/>
        <v>42794</v>
      </c>
      <c r="G179">
        <v>176</v>
      </c>
      <c r="H179" s="3">
        <f t="shared" si="21"/>
        <v>1146.3393702642068</v>
      </c>
      <c r="I179" s="3">
        <f t="shared" si="22"/>
        <v>711.84501969034386</v>
      </c>
      <c r="J179" s="3">
        <f t="shared" si="23"/>
        <v>574.11308528911752</v>
      </c>
      <c r="K179">
        <f>IF(F179&lt;SS4PWG!$D$10,0,SS4PWG!$D$9*0.02*SS4PWG!$D$8)</f>
        <v>24</v>
      </c>
      <c r="L179" s="3">
        <f t="shared" si="25"/>
        <v>54.950249444794743</v>
      </c>
      <c r="M179" s="3">
        <f t="shared" si="26"/>
        <v>72.004252708091229</v>
      </c>
      <c r="N179" s="3">
        <f t="shared" si="27"/>
        <v>78.345213087921664</v>
      </c>
      <c r="O179">
        <f>IF(SS4PWG!$D$7-L179&gt;0,0,O178+1)</f>
        <v>0</v>
      </c>
      <c r="P179">
        <f>IF(SS4PWG!$D$7-M179&gt;0,0,P178+1)</f>
        <v>30</v>
      </c>
      <c r="Q179">
        <f>IF(SS4PWG!$D$7-N179&gt;0,0,Q178+1)</f>
        <v>37</v>
      </c>
      <c r="R179" s="1">
        <f t="shared" si="28"/>
        <v>42794</v>
      </c>
      <c r="S179">
        <f t="shared" si="24"/>
        <v>1</v>
      </c>
    </row>
    <row r="180" spans="6:19" x14ac:dyDescent="0.45">
      <c r="F180" s="1">
        <f t="shared" si="29"/>
        <v>42795</v>
      </c>
      <c r="G180">
        <v>177</v>
      </c>
      <c r="H180" s="3">
        <f t="shared" si="21"/>
        <v>1148.3452098948239</v>
      </c>
      <c r="I180" s="3">
        <f t="shared" si="22"/>
        <v>712.54797767977243</v>
      </c>
      <c r="J180" s="3">
        <f t="shared" si="23"/>
        <v>574.45691406900517</v>
      </c>
      <c r="K180">
        <f>IF(F180&lt;SS4PWG!$D$10,0,SS4PWG!$D$9*0.02*SS4PWG!$D$8)</f>
        <v>24</v>
      </c>
      <c r="L180" s="3">
        <f t="shared" si="25"/>
        <v>55.19612754725344</v>
      </c>
      <c r="M180" s="3">
        <f t="shared" si="26"/>
        <v>72.40051085494035</v>
      </c>
      <c r="N180" s="3">
        <f t="shared" si="27"/>
        <v>78.836725913794893</v>
      </c>
      <c r="O180">
        <f>IF(SS4PWG!$D$7-L180&gt;0,0,O179+1)</f>
        <v>0</v>
      </c>
      <c r="P180">
        <f>IF(SS4PWG!$D$7-M180&gt;0,0,P179+1)</f>
        <v>31</v>
      </c>
      <c r="Q180">
        <f>IF(SS4PWG!$D$7-N180&gt;0,0,Q179+1)</f>
        <v>38</v>
      </c>
      <c r="R180" s="1">
        <f t="shared" si="28"/>
        <v>42795</v>
      </c>
      <c r="S180">
        <f t="shared" si="24"/>
        <v>1</v>
      </c>
    </row>
    <row r="181" spans="6:19" x14ac:dyDescent="0.45">
      <c r="F181" s="1">
        <f t="shared" si="29"/>
        <v>42796</v>
      </c>
      <c r="G181">
        <v>178</v>
      </c>
      <c r="H181" s="3">
        <f t="shared" si="21"/>
        <v>1150.2974990072357</v>
      </c>
      <c r="I181" s="3">
        <f t="shared" si="22"/>
        <v>713.22941474404763</v>
      </c>
      <c r="J181" s="3">
        <f t="shared" si="23"/>
        <v>574.7892904557566</v>
      </c>
      <c r="K181">
        <f>IF(F181&lt;SS4PWG!$D$10,0,SS4PWG!$D$9*0.02*SS4PWG!$D$8)</f>
        <v>24</v>
      </c>
      <c r="L181" s="3">
        <f t="shared" si="25"/>
        <v>55.441588344499507</v>
      </c>
      <c r="M181" s="3">
        <f t="shared" si="26"/>
        <v>72.79639040693246</v>
      </c>
      <c r="N181" s="3">
        <f t="shared" si="27"/>
        <v>79.327954518546022</v>
      </c>
      <c r="O181">
        <f>IF(SS4PWG!$D$7-L181&gt;0,0,O180+1)</f>
        <v>0</v>
      </c>
      <c r="P181">
        <f>IF(SS4PWG!$D$7-M181&gt;0,0,P180+1)</f>
        <v>32</v>
      </c>
      <c r="Q181">
        <f>IF(SS4PWG!$D$7-N181&gt;0,0,Q180+1)</f>
        <v>39</v>
      </c>
      <c r="R181" s="1">
        <f t="shared" si="28"/>
        <v>42796</v>
      </c>
      <c r="S181">
        <f t="shared" si="24"/>
        <v>1</v>
      </c>
    </row>
    <row r="182" spans="6:19" x14ac:dyDescent="0.45">
      <c r="F182" s="1">
        <f t="shared" si="29"/>
        <v>42797</v>
      </c>
      <c r="G182">
        <v>179</v>
      </c>
      <c r="H182" s="3">
        <f t="shared" si="21"/>
        <v>1152.1975743411542</v>
      </c>
      <c r="I182" s="3">
        <f t="shared" si="22"/>
        <v>713.88996949249452</v>
      </c>
      <c r="J182" s="3">
        <f t="shared" si="23"/>
        <v>575.11058950406323</v>
      </c>
      <c r="K182">
        <f>IF(F182&lt;SS4PWG!$D$10,0,SS4PWG!$D$9*0.02*SS4PWG!$D$8)</f>
        <v>24</v>
      </c>
      <c r="L182" s="3">
        <f t="shared" si="25"/>
        <v>55.686644355260441</v>
      </c>
      <c r="M182" s="3">
        <f t="shared" si="26"/>
        <v>73.19190365581197</v>
      </c>
      <c r="N182" s="3">
        <f t="shared" si="27"/>
        <v>79.818908686891191</v>
      </c>
      <c r="O182">
        <f>IF(SS4PWG!$D$7-L182&gt;0,0,O181+1)</f>
        <v>0</v>
      </c>
      <c r="P182">
        <f>IF(SS4PWG!$D$7-M182&gt;0,0,P181+1)</f>
        <v>33</v>
      </c>
      <c r="Q182">
        <f>IF(SS4PWG!$D$7-N182&gt;0,0,Q181+1)</f>
        <v>40</v>
      </c>
      <c r="R182" s="1">
        <f t="shared" si="28"/>
        <v>42797</v>
      </c>
      <c r="S182">
        <f t="shared" si="24"/>
        <v>1</v>
      </c>
    </row>
    <row r="183" spans="6:19" x14ac:dyDescent="0.45">
      <c r="F183" s="1">
        <f t="shared" si="29"/>
        <v>42798</v>
      </c>
      <c r="G183">
        <v>180</v>
      </c>
      <c r="H183" s="3">
        <f t="shared" si="21"/>
        <v>1154.0467444889541</v>
      </c>
      <c r="I183" s="3">
        <f t="shared" si="22"/>
        <v>714.53026284461009</v>
      </c>
      <c r="J183" s="3">
        <f t="shared" si="23"/>
        <v>575.42117441307516</v>
      </c>
      <c r="K183">
        <f>IF(F183&lt;SS4PWG!$D$10,0,SS4PWG!$D$9*0.02*SS4PWG!$D$8)</f>
        <v>24</v>
      </c>
      <c r="L183" s="3">
        <f t="shared" si="25"/>
        <v>55.931307704058767</v>
      </c>
      <c r="M183" s="3">
        <f t="shared" si="26"/>
        <v>73.58706248372836</v>
      </c>
      <c r="N183" s="3">
        <f t="shared" si="27"/>
        <v>80.309597861589126</v>
      </c>
      <c r="O183">
        <f>IF(SS4PWG!$D$7-L183&gt;0,0,O182+1)</f>
        <v>0</v>
      </c>
      <c r="P183">
        <f>IF(SS4PWG!$D$7-M183&gt;0,0,P182+1)</f>
        <v>34</v>
      </c>
      <c r="Q183">
        <f>IF(SS4PWG!$D$7-N183&gt;0,0,Q182+1)</f>
        <v>41</v>
      </c>
      <c r="R183" s="1">
        <f t="shared" si="28"/>
        <v>42798</v>
      </c>
      <c r="S183">
        <f t="shared" si="24"/>
        <v>1</v>
      </c>
    </row>
    <row r="184" spans="6:19" x14ac:dyDescent="0.45">
      <c r="F184" s="1">
        <f t="shared" si="29"/>
        <v>42799</v>
      </c>
      <c r="G184">
        <v>181</v>
      </c>
      <c r="H184" s="3">
        <f t="shared" si="21"/>
        <v>1155.8462901825346</v>
      </c>
      <c r="I184" s="3">
        <f t="shared" si="22"/>
        <v>715.15089844022953</v>
      </c>
      <c r="J184" s="3">
        <f t="shared" si="23"/>
        <v>575.72139687240758</v>
      </c>
      <c r="K184">
        <f>IF(F184&lt;SS4PWG!$D$10,0,SS4PWG!$D$9*0.02*SS4PWG!$D$8)</f>
        <v>24</v>
      </c>
      <c r="L184" s="3">
        <f t="shared" si="25"/>
        <v>56.175590134668013</v>
      </c>
      <c r="M184" s="3">
        <f t="shared" si="26"/>
        <v>73.981878377538038</v>
      </c>
      <c r="N184" s="3">
        <f t="shared" si="27"/>
        <v>80.800031155731645</v>
      </c>
      <c r="O184">
        <f>IF(SS4PWG!$D$7-L184&gt;0,0,O183+1)</f>
        <v>0</v>
      </c>
      <c r="P184">
        <f>IF(SS4PWG!$D$7-M184&gt;0,0,P183+1)</f>
        <v>35</v>
      </c>
      <c r="Q184">
        <f>IF(SS4PWG!$D$7-N184&gt;0,0,Q183+1)</f>
        <v>42</v>
      </c>
      <c r="R184" s="1">
        <f t="shared" si="28"/>
        <v>42799</v>
      </c>
      <c r="S184">
        <f t="shared" si="24"/>
        <v>1</v>
      </c>
    </row>
    <row r="185" spans="6:19" x14ac:dyDescent="0.45">
      <c r="F185" s="1">
        <f t="shared" si="29"/>
        <v>42800</v>
      </c>
      <c r="G185">
        <v>182</v>
      </c>
      <c r="H185" s="3">
        <f t="shared" si="21"/>
        <v>1157.5974645978426</v>
      </c>
      <c r="I185" s="3">
        <f t="shared" si="22"/>
        <v>715.75246304550569</v>
      </c>
      <c r="J185" s="3">
        <f t="shared" si="23"/>
        <v>576.01159740003243</v>
      </c>
      <c r="K185">
        <f>IF(F185&lt;SS4PWG!$D$10,0,SS4PWG!$D$9*0.02*SS4PWG!$D$8)</f>
        <v>24</v>
      </c>
      <c r="L185" s="3">
        <f t="shared" si="25"/>
        <v>56.419503023052371</v>
      </c>
      <c r="M185" s="3">
        <f t="shared" si="26"/>
        <v>74.376362442566702</v>
      </c>
      <c r="N185" s="3">
        <f t="shared" si="27"/>
        <v>81.29021736457004</v>
      </c>
      <c r="O185">
        <f>IF(SS4PWG!$D$7-L185&gt;0,0,O184+1)</f>
        <v>0</v>
      </c>
      <c r="P185">
        <f>IF(SS4PWG!$D$7-M185&gt;0,0,P184+1)</f>
        <v>36</v>
      </c>
      <c r="Q185">
        <f>IF(SS4PWG!$D$7-N185&gt;0,0,Q184+1)</f>
        <v>43</v>
      </c>
      <c r="R185" s="1">
        <f t="shared" si="28"/>
        <v>42800</v>
      </c>
      <c r="S185">
        <f t="shared" si="24"/>
        <v>1</v>
      </c>
    </row>
    <row r="186" spans="6:19" x14ac:dyDescent="0.45">
      <c r="F186" s="1">
        <f t="shared" si="29"/>
        <v>42801</v>
      </c>
      <c r="G186">
        <v>183</v>
      </c>
      <c r="H186" s="3">
        <f t="shared" si="21"/>
        <v>1159.3014936753361</v>
      </c>
      <c r="I186" s="3">
        <f t="shared" si="22"/>
        <v>716.33552695432809</v>
      </c>
      <c r="J186" s="3">
        <f t="shared" si="23"/>
        <v>576.2921056720993</v>
      </c>
      <c r="K186">
        <f>IF(F186&lt;SS4PWG!$D$10,0,SS4PWG!$D$9*0.02*SS4PWG!$D$8)</f>
        <v>24</v>
      </c>
      <c r="L186" s="3">
        <f t="shared" si="25"/>
        <v>56.663057389812764</v>
      </c>
      <c r="M186" s="3">
        <f t="shared" si="26"/>
        <v>74.770525415855161</v>
      </c>
      <c r="N186" s="3">
        <f t="shared" si="27"/>
        <v>81.780164976896216</v>
      </c>
      <c r="O186">
        <f>IF(SS4PWG!$D$7-L186&gt;0,0,O185+1)</f>
        <v>0</v>
      </c>
      <c r="P186">
        <f>IF(SS4PWG!$D$7-M186&gt;0,0,P185+1)</f>
        <v>37</v>
      </c>
      <c r="Q186">
        <f>IF(SS4PWG!$D$7-N186&gt;0,0,Q185+1)</f>
        <v>44</v>
      </c>
      <c r="R186" s="1">
        <f t="shared" si="28"/>
        <v>42801</v>
      </c>
      <c r="S186">
        <f t="shared" si="24"/>
        <v>1</v>
      </c>
    </row>
    <row r="187" spans="6:19" x14ac:dyDescent="0.45">
      <c r="F187" s="1">
        <f t="shared" si="29"/>
        <v>42802</v>
      </c>
      <c r="G187">
        <v>184</v>
      </c>
      <c r="H187" s="3">
        <f t="shared" si="21"/>
        <v>1160.9595764547644</v>
      </c>
      <c r="I187" s="3">
        <f t="shared" si="22"/>
        <v>716.90064438485069</v>
      </c>
      <c r="J187" s="3">
        <f t="shared" si="23"/>
        <v>576.56324084474386</v>
      </c>
      <c r="K187">
        <f>IF(F187&lt;SS4PWG!$D$10,0,SS4PWG!$D$9*0.02*SS4PWG!$D$8)</f>
        <v>24</v>
      </c>
      <c r="L187" s="3">
        <f t="shared" si="25"/>
        <v>56.906263912161023</v>
      </c>
      <c r="M187" s="3">
        <f t="shared" si="26"/>
        <v>75.164377678910029</v>
      </c>
      <c r="N187" s="3">
        <f t="shared" si="27"/>
        <v>82.269882185996792</v>
      </c>
      <c r="O187">
        <f>IF(SS4PWG!$D$7-L187&gt;0,0,O186+1)</f>
        <v>0</v>
      </c>
      <c r="P187">
        <f>IF(SS4PWG!$D$7-M187&gt;0,0,P186+1)</f>
        <v>38</v>
      </c>
      <c r="Q187">
        <f>IF(SS4PWG!$D$7-N187&gt;0,0,Q186+1)</f>
        <v>45</v>
      </c>
      <c r="R187" s="1">
        <f t="shared" si="28"/>
        <v>42802</v>
      </c>
      <c r="S187">
        <f t="shared" si="24"/>
        <v>1</v>
      </c>
    </row>
    <row r="188" spans="6:19" x14ac:dyDescent="0.45">
      <c r="F188" s="1">
        <f t="shared" si="29"/>
        <v>42803</v>
      </c>
      <c r="G188">
        <v>185</v>
      </c>
      <c r="H188" s="3">
        <f t="shared" si="21"/>
        <v>1162.5728854227439</v>
      </c>
      <c r="I188" s="3">
        <f t="shared" si="22"/>
        <v>717.44835387083037</v>
      </c>
      <c r="J188" s="3">
        <f t="shared" si="23"/>
        <v>576.82531186795029</v>
      </c>
      <c r="K188">
        <f>IF(F188&lt;SS4PWG!$D$10,0,SS4PWG!$D$9*0.02*SS4PWG!$D$8)</f>
        <v>24</v>
      </c>
      <c r="L188" s="3">
        <f t="shared" si="25"/>
        <v>57.149132935442779</v>
      </c>
      <c r="M188" s="3">
        <f t="shared" si="26"/>
        <v>75.557929269980107</v>
      </c>
      <c r="N188" s="3">
        <f t="shared" si="27"/>
        <v>82.759376900197381</v>
      </c>
      <c r="O188">
        <f>IF(SS4PWG!$D$7-L188&gt;0,0,O187+1)</f>
        <v>0</v>
      </c>
      <c r="P188">
        <f>IF(SS4PWG!$D$7-M188&gt;0,0,P187+1)</f>
        <v>39</v>
      </c>
      <c r="Q188">
        <f>IF(SS4PWG!$D$7-N188&gt;0,0,Q187+1)</f>
        <v>46</v>
      </c>
      <c r="R188" s="1">
        <f t="shared" si="28"/>
        <v>42803</v>
      </c>
      <c r="S188">
        <f t="shared" si="24"/>
        <v>1</v>
      </c>
    </row>
    <row r="189" spans="6:19" x14ac:dyDescent="0.45">
      <c r="F189" s="1">
        <f t="shared" si="29"/>
        <v>42804</v>
      </c>
      <c r="G189">
        <v>186</v>
      </c>
      <c r="H189" s="3">
        <f t="shared" si="21"/>
        <v>1164.1425668716909</v>
      </c>
      <c r="I189" s="3">
        <f t="shared" si="22"/>
        <v>717.97917864751719</v>
      </c>
      <c r="J189" s="3">
        <f t="shared" si="23"/>
        <v>577.07861779154939</v>
      </c>
      <c r="K189">
        <f>IF(F189&lt;SS4PWG!$D$10,0,SS4PWG!$D$9*0.02*SS4PWG!$D$8)</f>
        <v>24</v>
      </c>
      <c r="L189" s="3">
        <f t="shared" si="25"/>
        <v>57.391674484228524</v>
      </c>
      <c r="M189" s="3">
        <f t="shared" si="26"/>
        <v>75.951189895877846</v>
      </c>
      <c r="N189" s="3">
        <f t="shared" si="27"/>
        <v>83.248656753013663</v>
      </c>
      <c r="O189">
        <f>IF(SS4PWG!$D$7-L189&gt;0,0,O188+1)</f>
        <v>0</v>
      </c>
      <c r="P189">
        <f>IF(SS4PWG!$D$7-M189&gt;0,0,P188+1)</f>
        <v>40</v>
      </c>
      <c r="Q189">
        <f>IF(SS4PWG!$D$7-N189&gt;0,0,Q188+1)</f>
        <v>47</v>
      </c>
      <c r="R189" s="1">
        <f t="shared" si="28"/>
        <v>42804</v>
      </c>
      <c r="S189">
        <f t="shared" si="24"/>
        <v>1</v>
      </c>
    </row>
    <row r="190" spans="6:19" x14ac:dyDescent="0.45">
      <c r="F190" s="1">
        <f t="shared" si="29"/>
        <v>42805</v>
      </c>
      <c r="G190">
        <v>187</v>
      </c>
      <c r="H190" s="3">
        <f t="shared" si="21"/>
        <v>1165.6697412687668</v>
      </c>
      <c r="I190" s="3">
        <f t="shared" si="22"/>
        <v>718.49362703186478</v>
      </c>
      <c r="J190" s="3">
        <f t="shared" si="23"/>
        <v>577.32344806343929</v>
      </c>
      <c r="K190">
        <f>IF(F190&lt;SS4PWG!$D$10,0,SS4PWG!$D$9*0.02*SS4PWG!$D$8)</f>
        <v>24</v>
      </c>
      <c r="L190" s="3">
        <f t="shared" si="25"/>
        <v>57.633898272991495</v>
      </c>
      <c r="M190" s="3">
        <f t="shared" si="26"/>
        <v>76.344168943364863</v>
      </c>
      <c r="N190" s="3">
        <f t="shared" si="27"/>
        <v>83.737729112924882</v>
      </c>
      <c r="O190">
        <f>IF(SS4PWG!$D$7-L190&gt;0,0,O189+1)</f>
        <v>0</v>
      </c>
      <c r="P190">
        <f>IF(SS4PWG!$D$7-M190&gt;0,0,P189+1)</f>
        <v>41</v>
      </c>
      <c r="Q190">
        <f>IF(SS4PWG!$D$7-N190&gt;0,0,Q189+1)</f>
        <v>48</v>
      </c>
      <c r="R190" s="1">
        <f t="shared" si="28"/>
        <v>42805</v>
      </c>
      <c r="S190">
        <f t="shared" si="24"/>
        <v>1</v>
      </c>
    </row>
    <row r="191" spans="6:19" x14ac:dyDescent="0.45">
      <c r="F191" s="1">
        <f t="shared" si="29"/>
        <v>42806</v>
      </c>
      <c r="G191">
        <v>188</v>
      </c>
      <c r="H191" s="3">
        <f t="shared" si="21"/>
        <v>1167.1555036335683</v>
      </c>
      <c r="I191" s="3">
        <f t="shared" si="22"/>
        <v>718.99219279686326</v>
      </c>
      <c r="J191" s="3">
        <f t="shared" si="23"/>
        <v>577.56008282012579</v>
      </c>
      <c r="K191">
        <f>IF(F191&lt;SS4PWG!$D$10,0,SS4PWG!$D$9*0.02*SS4PWG!$D$8)</f>
        <v>24</v>
      </c>
      <c r="L191" s="3">
        <f t="shared" si="25"/>
        <v>57.875813716389956</v>
      </c>
      <c r="M191" s="3">
        <f t="shared" si="26"/>
        <v>76.736875490119047</v>
      </c>
      <c r="N191" s="3">
        <f t="shared" si="27"/>
        <v>84.226601092785032</v>
      </c>
      <c r="O191">
        <f>IF(SS4PWG!$D$7-L191&gt;0,0,O190+1)</f>
        <v>0</v>
      </c>
      <c r="P191">
        <f>IF(SS4PWG!$D$7-M191&gt;0,0,P190+1)</f>
        <v>42</v>
      </c>
      <c r="Q191">
        <f>IF(SS4PWG!$D$7-N191&gt;0,0,Q190+1)</f>
        <v>49</v>
      </c>
      <c r="R191" s="1">
        <f t="shared" si="28"/>
        <v>42806</v>
      </c>
      <c r="S191">
        <f t="shared" si="24"/>
        <v>1</v>
      </c>
    </row>
    <row r="192" spans="6:19" x14ac:dyDescent="0.45">
      <c r="F192" s="1">
        <f t="shared" si="29"/>
        <v>42807</v>
      </c>
      <c r="G192">
        <v>189</v>
      </c>
      <c r="H192" s="3">
        <f t="shared" si="21"/>
        <v>1168.6009239233806</v>
      </c>
      <c r="I192" s="3">
        <f t="shared" si="22"/>
        <v>719.47535553982129</v>
      </c>
      <c r="J192" s="3">
        <f t="shared" si="23"/>
        <v>577.78879316968607</v>
      </c>
      <c r="K192">
        <f>IF(F192&lt;SS4PWG!$D$10,0,SS4PWG!$D$9*0.02*SS4PWG!$D$8)</f>
        <v>24</v>
      </c>
      <c r="L192" s="3">
        <f t="shared" si="25"/>
        <v>58.117429939170712</v>
      </c>
      <c r="M192" s="3">
        <f t="shared" si="26"/>
        <v>77.129318315300495</v>
      </c>
      <c r="N192" s="3">
        <f t="shared" si="27"/>
        <v>84.715279558885968</v>
      </c>
      <c r="O192">
        <f>IF(SS4PWG!$D$7-L192&gt;0,0,O191+1)</f>
        <v>0</v>
      </c>
      <c r="P192">
        <f>IF(SS4PWG!$D$7-M192&gt;0,0,P191+1)</f>
        <v>43</v>
      </c>
      <c r="Q192">
        <f>IF(SS4PWG!$D$7-N192&gt;0,0,Q191+1)</f>
        <v>50</v>
      </c>
      <c r="R192" s="1">
        <f t="shared" si="28"/>
        <v>42807</v>
      </c>
      <c r="S192">
        <f t="shared" si="24"/>
        <v>1</v>
      </c>
    </row>
    <row r="193" spans="6:19" x14ac:dyDescent="0.45">
      <c r="F193" s="1">
        <f t="shared" si="29"/>
        <v>42808</v>
      </c>
      <c r="G193">
        <v>190</v>
      </c>
      <c r="H193" s="3">
        <f t="shared" si="21"/>
        <v>1170.0070474248771</v>
      </c>
      <c r="I193" s="3">
        <f t="shared" si="22"/>
        <v>719.94358104445041</v>
      </c>
      <c r="J193" s="3">
        <f t="shared" si="23"/>
        <v>578.00984146726751</v>
      </c>
      <c r="K193">
        <f>IF(F193&lt;SS4PWG!$D$10,0,SS4PWG!$D$9*0.02*SS4PWG!$D$8)</f>
        <v>24</v>
      </c>
      <c r="L193" s="3">
        <f t="shared" si="25"/>
        <v>58.358755785709768</v>
      </c>
      <c r="M193" s="3">
        <f t="shared" si="26"/>
        <v>77.52150590973234</v>
      </c>
      <c r="N193" s="3">
        <f t="shared" si="27"/>
        <v>85.203771139686253</v>
      </c>
      <c r="O193">
        <f>IF(SS4PWG!$D$7-L193&gt;0,0,O192+1)</f>
        <v>0</v>
      </c>
      <c r="P193">
        <f>IF(SS4PWG!$D$7-M193&gt;0,0,P192+1)</f>
        <v>44</v>
      </c>
      <c r="Q193">
        <f>IF(SS4PWG!$D$7-N193&gt;0,0,Q192+1)</f>
        <v>51</v>
      </c>
      <c r="R193" s="1">
        <f t="shared" si="28"/>
        <v>42808</v>
      </c>
      <c r="S193">
        <f t="shared" si="24"/>
        <v>1</v>
      </c>
    </row>
    <row r="194" spans="6:19" x14ac:dyDescent="0.45">
      <c r="F194" s="1">
        <f t="shared" si="29"/>
        <v>42809</v>
      </c>
      <c r="G194">
        <v>191</v>
      </c>
      <c r="H194" s="3">
        <f t="shared" si="21"/>
        <v>1171.3748951512348</v>
      </c>
      <c r="I194" s="3">
        <f t="shared" si="22"/>
        <v>720.39732163663109</v>
      </c>
      <c r="J194" s="3">
        <f t="shared" si="23"/>
        <v>578.2234815832353</v>
      </c>
      <c r="K194">
        <f>IF(F194&lt;SS4PWG!$D$10,0,SS4PWG!$D$9*0.02*SS4PWG!$D$8)</f>
        <v>24</v>
      </c>
      <c r="L194" s="3">
        <f t="shared" si="25"/>
        <v>58.599799829205352</v>
      </c>
      <c r="M194" s="3">
        <f t="shared" si="26"/>
        <v>77.913446485712001</v>
      </c>
      <c r="N194" s="3">
        <f t="shared" si="27"/>
        <v>85.692082234219043</v>
      </c>
      <c r="O194">
        <f>IF(SS4PWG!$D$7-L194&gt;0,0,O193+1)</f>
        <v>0</v>
      </c>
      <c r="P194">
        <f>IF(SS4PWG!$D$7-M194&gt;0,0,P193+1)</f>
        <v>45</v>
      </c>
      <c r="Q194">
        <f>IF(SS4PWG!$D$7-N194&gt;0,0,Q193+1)</f>
        <v>52</v>
      </c>
      <c r="R194" s="1">
        <f t="shared" si="28"/>
        <v>42809</v>
      </c>
      <c r="S194">
        <f t="shared" si="24"/>
        <v>1</v>
      </c>
    </row>
    <row r="195" spans="6:19" x14ac:dyDescent="0.45">
      <c r="F195" s="1">
        <f t="shared" si="29"/>
        <v>42810</v>
      </c>
      <c r="G195">
        <v>192</v>
      </c>
      <c r="H195" s="3">
        <f t="shared" si="21"/>
        <v>1172.7054642436876</v>
      </c>
      <c r="I195" s="3">
        <f t="shared" si="22"/>
        <v>720.83701653375749</v>
      </c>
      <c r="J195" s="3">
        <f t="shared" si="23"/>
        <v>578.42995916409211</v>
      </c>
      <c r="K195">
        <f>IF(F195&lt;SS4PWG!$D$10,0,SS4PWG!$D$9*0.02*SS4PWG!$D$8)</f>
        <v>24</v>
      </c>
      <c r="L195" s="3">
        <f t="shared" si="25"/>
        <v>58.840570380537756</v>
      </c>
      <c r="M195" s="3">
        <f t="shared" si="26"/>
        <v>78.305147986467617</v>
      </c>
      <c r="N195" s="3">
        <f t="shared" si="27"/>
        <v>86.180219020191387</v>
      </c>
      <c r="O195">
        <f>IF(SS4PWG!$D$7-L195&gt;0,0,O194+1)</f>
        <v>0</v>
      </c>
      <c r="P195">
        <f>IF(SS4PWG!$D$7-M195&gt;0,0,P194+1)</f>
        <v>46</v>
      </c>
      <c r="Q195">
        <f>IF(SS4PWG!$D$7-N195&gt;0,0,Q194+1)</f>
        <v>53</v>
      </c>
      <c r="R195" s="1">
        <f t="shared" si="28"/>
        <v>42810</v>
      </c>
      <c r="S195">
        <f t="shared" si="24"/>
        <v>1</v>
      </c>
    </row>
    <row r="196" spans="6:19" x14ac:dyDescent="0.45">
      <c r="F196" s="1">
        <f t="shared" si="29"/>
        <v>42811</v>
      </c>
      <c r="G196">
        <v>193</v>
      </c>
      <c r="H196" s="3">
        <f t="shared" ref="H196:H214" si="30">$B$16*EXP(-$C$16*EXP(-$D$16*G196))</f>
        <v>1173.9997283766156</v>
      </c>
      <c r="I196" s="3">
        <f t="shared" ref="I196:I214" si="31">$B$17*EXP(-$C$17*EXP(-$D$17*G196))</f>
        <v>721.26309218758161</v>
      </c>
      <c r="J196" s="3">
        <f t="shared" ref="J196:J214" si="32">$B$18*EXP(-$C$18*EXP(-$D$18*G196))</f>
        <v>578.62951188629143</v>
      </c>
      <c r="K196">
        <f>IF(F196&lt;SS4PWG!$D$10,0,SS4PWG!$D$9*0.02*SS4PWG!$D$8)</f>
        <v>24</v>
      </c>
      <c r="L196" s="3">
        <f t="shared" si="25"/>
        <v>59.081075496809717</v>
      </c>
      <c r="M196" s="3">
        <f t="shared" si="26"/>
        <v>78.696618095273678</v>
      </c>
      <c r="N196" s="3">
        <f t="shared" si="27"/>
        <v>86.668187461787156</v>
      </c>
      <c r="O196">
        <f>IF(SS4PWG!$D$7-L196&gt;0,0,O195+1)</f>
        <v>0</v>
      </c>
      <c r="P196">
        <f>IF(SS4PWG!$D$7-M196&gt;0,0,P195+1)</f>
        <v>47</v>
      </c>
      <c r="Q196">
        <f>IF(SS4PWG!$D$7-N196&gt;0,0,Q195+1)</f>
        <v>54</v>
      </c>
      <c r="R196" s="1">
        <f t="shared" si="28"/>
        <v>42811</v>
      </c>
      <c r="S196">
        <f t="shared" ref="S196:S214" si="33">COUNTIF(O196:Q196,0)</f>
        <v>1</v>
      </c>
    </row>
    <row r="197" spans="6:19" x14ac:dyDescent="0.45">
      <c r="F197" s="1">
        <f t="shared" si="29"/>
        <v>42812</v>
      </c>
      <c r="G197">
        <v>194</v>
      </c>
      <c r="H197" s="3">
        <f t="shared" si="30"/>
        <v>1175.2586381653241</v>
      </c>
      <c r="I197" s="3">
        <f t="shared" si="31"/>
        <v>721.67596262049494</v>
      </c>
      <c r="J197" s="3">
        <f t="shared" si="32"/>
        <v>578.82236970307667</v>
      </c>
      <c r="K197">
        <f>IF(F197&lt;SS4PWG!$D$10,0,SS4PWG!$D$9*0.02*SS4PWG!$D$8)</f>
        <v>24</v>
      </c>
      <c r="L197" s="3">
        <f t="shared" ref="L197:L260" si="34">L196+K197/0.85*1000/H197/100</f>
        <v>59.321322989580537</v>
      </c>
      <c r="M197" s="3">
        <f t="shared" ref="M197:M260" si="35">M196+K197/0.85*1000/I197/100</f>
        <v>79.087864244239498</v>
      </c>
      <c r="N197" s="3">
        <f t="shared" ref="N197:N260" si="36">N196+K197/0.85*1000/J197/100</f>
        <v>87.155993317185093</v>
      </c>
      <c r="O197">
        <f>IF(SS4PWG!$D$7-L197&gt;0,0,O196+1)</f>
        <v>0</v>
      </c>
      <c r="P197">
        <f>IF(SS4PWG!$D$7-M197&gt;0,0,P196+1)</f>
        <v>48</v>
      </c>
      <c r="Q197">
        <f>IF(SS4PWG!$D$7-N197&gt;0,0,Q196+1)</f>
        <v>55</v>
      </c>
      <c r="R197" s="1">
        <f t="shared" ref="R197:R260" si="37">R196+1</f>
        <v>42812</v>
      </c>
      <c r="S197">
        <f t="shared" si="33"/>
        <v>1</v>
      </c>
    </row>
    <row r="198" spans="6:19" x14ac:dyDescent="0.45">
      <c r="F198" s="1">
        <f t="shared" si="29"/>
        <v>42813</v>
      </c>
      <c r="G198">
        <v>195</v>
      </c>
      <c r="H198" s="3">
        <f t="shared" si="30"/>
        <v>1176.4831215757292</v>
      </c>
      <c r="I198" s="3">
        <f t="shared" si="31"/>
        <v>722.07602975520331</v>
      </c>
      <c r="J198" s="3">
        <f t="shared" si="32"/>
        <v>579.00875508447371</v>
      </c>
      <c r="K198">
        <f>IF(F198&lt;SS4PWG!$D$10,0,SS4PWG!$D$9*0.02*SS4PWG!$D$8)</f>
        <v>24</v>
      </c>
      <c r="L198" s="3">
        <f t="shared" si="34"/>
        <v>59.561320432806326</v>
      </c>
      <c r="M198" s="3">
        <f t="shared" si="35"/>
        <v>79.47889362278319</v>
      </c>
      <c r="N198" s="3">
        <f t="shared" si="36"/>
        <v>87.643642145803028</v>
      </c>
      <c r="O198">
        <f>IF(SS4PWG!$D$7-L198&gt;0,0,O197+1)</f>
        <v>0</v>
      </c>
      <c r="P198">
        <f>IF(SS4PWG!$D$7-M198&gt;0,0,P197+1)</f>
        <v>49</v>
      </c>
      <c r="Q198">
        <f>IF(SS4PWG!$D$7-N198&gt;0,0,Q197+1)</f>
        <v>56</v>
      </c>
      <c r="R198" s="1">
        <f t="shared" si="37"/>
        <v>42813</v>
      </c>
      <c r="S198">
        <f t="shared" si="33"/>
        <v>1</v>
      </c>
    </row>
    <row r="199" spans="6:19" x14ac:dyDescent="0.45">
      <c r="F199" s="1">
        <f t="shared" si="29"/>
        <v>42814</v>
      </c>
      <c r="G199">
        <v>196</v>
      </c>
      <c r="H199" s="3">
        <f t="shared" si="30"/>
        <v>1177.6740843352156</v>
      </c>
      <c r="I199" s="3">
        <f t="shared" si="31"/>
        <v>722.46368373776579</v>
      </c>
      <c r="J199" s="3">
        <f t="shared" si="32"/>
        <v>579.18888325057219</v>
      </c>
      <c r="K199">
        <f>IF(F199&lt;SS4PWG!$D$10,0,SS4PWG!$D$9*0.02*SS4PWG!$D$8)</f>
        <v>24</v>
      </c>
      <c r="L199" s="3">
        <f t="shared" si="34"/>
        <v>59.801075170498336</v>
      </c>
      <c r="M199" s="3">
        <f t="shared" si="35"/>
        <v>79.869713185803548</v>
      </c>
      <c r="N199" s="3">
        <f t="shared" si="36"/>
        <v>88.131139315278773</v>
      </c>
      <c r="O199">
        <f>IF(SS4PWG!$D$7-L199&gt;0,0,O198+1)</f>
        <v>0</v>
      </c>
      <c r="P199">
        <f>IF(SS4PWG!$D$7-M199&gt;0,0,P198+1)</f>
        <v>50</v>
      </c>
      <c r="Q199">
        <f>IF(SS4PWG!$D$7-N199&gt;0,0,Q198+1)</f>
        <v>57</v>
      </c>
      <c r="R199" s="1">
        <f t="shared" si="37"/>
        <v>42814</v>
      </c>
      <c r="S199">
        <f t="shared" si="33"/>
        <v>1</v>
      </c>
    </row>
    <row r="200" spans="6:19" x14ac:dyDescent="0.45">
      <c r="F200" s="1">
        <f t="shared" si="29"/>
        <v>42815</v>
      </c>
      <c r="G200">
        <v>197</v>
      </c>
      <c r="H200" s="3">
        <f t="shared" si="30"/>
        <v>1178.8324103439895</v>
      </c>
      <c r="I200" s="3">
        <f t="shared" si="31"/>
        <v>722.83930325398421</v>
      </c>
      <c r="J200" s="3">
        <f t="shared" si="32"/>
        <v>579.36296239823002</v>
      </c>
      <c r="K200">
        <f>IF(F200&lt;SS4PWG!$D$10,0,SS4PWG!$D$9*0.02*SS4PWG!$D$8)</f>
        <v>24</v>
      </c>
      <c r="L200" s="3">
        <f t="shared" si="34"/>
        <v>60.040594324110749</v>
      </c>
      <c r="M200" s="3">
        <f t="shared" si="35"/>
        <v>80.260329661561585</v>
      </c>
      <c r="N200" s="3">
        <f t="shared" si="36"/>
        <v>88.618490008197924</v>
      </c>
      <c r="O200">
        <f>IF(SS4PWG!$D$7-L200&gt;0,0,O199+1)</f>
        <v>1</v>
      </c>
      <c r="P200">
        <f>IF(SS4PWG!$D$7-M200&gt;0,0,P199+1)</f>
        <v>51</v>
      </c>
      <c r="Q200">
        <f>IF(SS4PWG!$D$7-N200&gt;0,0,Q199+1)</f>
        <v>58</v>
      </c>
      <c r="R200" s="1">
        <f t="shared" si="37"/>
        <v>42815</v>
      </c>
      <c r="S200">
        <f t="shared" si="33"/>
        <v>0</v>
      </c>
    </row>
    <row r="201" spans="6:19" x14ac:dyDescent="0.45">
      <c r="F201" s="1">
        <f t="shared" si="29"/>
        <v>42816</v>
      </c>
      <c r="G201">
        <v>198</v>
      </c>
      <c r="H201" s="3">
        <f t="shared" si="30"/>
        <v>1179.9589620863007</v>
      </c>
      <c r="I201" s="3">
        <f t="shared" si="31"/>
        <v>723.2032558391428</v>
      </c>
      <c r="J201" s="3">
        <f t="shared" si="32"/>
        <v>579.53119392133794</v>
      </c>
      <c r="K201">
        <f>IF(F201&lt;SS4PWG!$D$10,0,SS4PWG!$D$9*0.02*SS4PWG!$D$8)</f>
        <v>24</v>
      </c>
      <c r="L201" s="3">
        <f t="shared" si="34"/>
        <v>60.279884799668679</v>
      </c>
      <c r="M201" s="3">
        <f t="shared" si="35"/>
        <v>80.650749559282943</v>
      </c>
      <c r="N201" s="3">
        <f t="shared" si="36"/>
        <v>89.105699228578203</v>
      </c>
      <c r="O201">
        <f>IF(SS4PWG!$D$7-L201&gt;0,0,O200+1)</f>
        <v>2</v>
      </c>
      <c r="P201">
        <f>IF(SS4PWG!$D$7-M201&gt;0,0,P200+1)</f>
        <v>52</v>
      </c>
      <c r="Q201">
        <f>IF(SS4PWG!$D$7-N201&gt;0,0,Q200+1)</f>
        <v>59</v>
      </c>
      <c r="R201" s="1">
        <f t="shared" si="37"/>
        <v>42816</v>
      </c>
      <c r="S201">
        <f t="shared" si="33"/>
        <v>0</v>
      </c>
    </row>
    <row r="202" spans="6:19" x14ac:dyDescent="0.45">
      <c r="F202" s="1">
        <f t="shared" si="29"/>
        <v>42817</v>
      </c>
      <c r="G202">
        <v>199</v>
      </c>
      <c r="H202" s="3">
        <f t="shared" si="30"/>
        <v>1181.0545810409494</v>
      </c>
      <c r="I202" s="3">
        <f t="shared" si="31"/>
        <v>723.55589818110866</v>
      </c>
      <c r="J202" s="3">
        <f t="shared" si="32"/>
        <v>579.69377262478133</v>
      </c>
      <c r="K202">
        <f>IF(F202&lt;SS4PWG!$D$10,0,SS4PWG!$D$9*0.02*SS4PWG!$D$8)</f>
        <v>24</v>
      </c>
      <c r="L202" s="3">
        <f t="shared" si="34"/>
        <v>60.518953294646799</v>
      </c>
      <c r="M202" s="3">
        <f t="shared" si="35"/>
        <v>81.040979176491859</v>
      </c>
      <c r="N202" s="3">
        <f t="shared" si="36"/>
        <v>89.592771808119664</v>
      </c>
      <c r="O202">
        <f>IF(SS4PWG!$D$7-L202&gt;0,0,O201+1)</f>
        <v>3</v>
      </c>
      <c r="P202">
        <f>IF(SS4PWG!$D$7-M202&gt;0,0,P201+1)</f>
        <v>53</v>
      </c>
      <c r="Q202">
        <f>IF(SS4PWG!$D$7-N202&gt;0,0,Q201+1)</f>
        <v>60</v>
      </c>
      <c r="R202" s="1">
        <f t="shared" si="37"/>
        <v>42817</v>
      </c>
      <c r="S202">
        <f t="shared" si="33"/>
        <v>0</v>
      </c>
    </row>
    <row r="203" spans="6:19" x14ac:dyDescent="0.45">
      <c r="F203" s="1">
        <f t="shared" si="29"/>
        <v>42818</v>
      </c>
      <c r="G203">
        <v>200</v>
      </c>
      <c r="H203" s="3">
        <f t="shared" si="30"/>
        <v>1182.1200880905399</v>
      </c>
      <c r="I203" s="3">
        <f t="shared" si="31"/>
        <v>723.89757641681581</v>
      </c>
      <c r="J203" s="3">
        <f t="shared" si="32"/>
        <v>579.85088693223713</v>
      </c>
      <c r="K203">
        <f>IF(F203&lt;SS4PWG!$D$10,0,SS4PWG!$D$9*0.02*SS4PWG!$D$8)</f>
        <v>24</v>
      </c>
      <c r="L203" s="3">
        <f t="shared" si="34"/>
        <v>60.75780630460838</v>
      </c>
      <c r="M203" s="3">
        <f t="shared" si="35"/>
        <v>81.431024606087135</v>
      </c>
      <c r="N203" s="3">
        <f t="shared" si="36"/>
        <v>90.079712412229611</v>
      </c>
      <c r="O203">
        <f>IF(SS4PWG!$D$7-L203&gt;0,0,O202+1)</f>
        <v>4</v>
      </c>
      <c r="P203">
        <f>IF(SS4PWG!$D$7-M203&gt;0,0,P202+1)</f>
        <v>54</v>
      </c>
      <c r="Q203">
        <f>IF(SS4PWG!$D$7-N203&gt;0,0,Q202+1)</f>
        <v>61</v>
      </c>
      <c r="R203" s="1">
        <f t="shared" si="37"/>
        <v>42818</v>
      </c>
      <c r="S203">
        <f t="shared" si="33"/>
        <v>0</v>
      </c>
    </row>
    <row r="204" spans="6:19" x14ac:dyDescent="0.45">
      <c r="F204" s="1">
        <f t="shared" si="29"/>
        <v>42819</v>
      </c>
      <c r="G204">
        <v>201</v>
      </c>
      <c r="H204" s="3">
        <f t="shared" si="30"/>
        <v>1183.1562839289909</v>
      </c>
      <c r="I204" s="3">
        <f t="shared" si="31"/>
        <v>724.22862642216808</v>
      </c>
      <c r="J204" s="3">
        <f t="shared" si="32"/>
        <v>580.00271908794514</v>
      </c>
      <c r="K204">
        <f>IF(F204&lt;SS4PWG!$D$10,0,SS4PWG!$D$9*0.02*SS4PWG!$D$8)</f>
        <v>24</v>
      </c>
      <c r="L204" s="3">
        <f t="shared" si="34"/>
        <v>60.996450129614189</v>
      </c>
      <c r="M204" s="3">
        <f t="shared" si="35"/>
        <v>81.820891743169724</v>
      </c>
      <c r="N204" s="3">
        <f t="shared" si="36"/>
        <v>90.566525545830899</v>
      </c>
      <c r="O204">
        <f>IF(SS4PWG!$D$7-L204&gt;0,0,O203+1)</f>
        <v>5</v>
      </c>
      <c r="P204">
        <f>IF(SS4PWG!$D$7-M204&gt;0,0,P203+1)</f>
        <v>55</v>
      </c>
      <c r="Q204">
        <f>IF(SS4PWG!$D$7-N204&gt;0,0,Q203+1)</f>
        <v>62</v>
      </c>
      <c r="R204" s="1">
        <f t="shared" si="37"/>
        <v>42819</v>
      </c>
      <c r="S204">
        <f t="shared" si="33"/>
        <v>0</v>
      </c>
    </row>
    <row r="205" spans="6:19" x14ac:dyDescent="0.45">
      <c r="F205" s="1">
        <f t="shared" si="29"/>
        <v>42820</v>
      </c>
      <c r="G205">
        <v>202</v>
      </c>
      <c r="H205" s="3">
        <f t="shared" si="30"/>
        <v>1184.1639494668414</v>
      </c>
      <c r="I205" s="3">
        <f t="shared" si="31"/>
        <v>724.54937409539934</v>
      </c>
      <c r="J205" s="3">
        <f t="shared" si="32"/>
        <v>580.14944535258883</v>
      </c>
      <c r="K205">
        <f>IF(F205&lt;SS4PWG!$D$10,0,SS4PWG!$D$9*0.02*SS4PWG!$D$8)</f>
        <v>24</v>
      </c>
      <c r="L205" s="3">
        <f t="shared" si="34"/>
        <v>61.234890880410227</v>
      </c>
      <c r="M205" s="3">
        <f t="shared" si="35"/>
        <v>82.210586291631643</v>
      </c>
      <c r="N205" s="3">
        <f t="shared" si="36"/>
        <v>91.053215558961682</v>
      </c>
      <c r="O205">
        <f>IF(SS4PWG!$D$7-L205&gt;0,0,O204+1)</f>
        <v>6</v>
      </c>
      <c r="P205">
        <f>IF(SS4PWG!$D$7-M205&gt;0,0,P204+1)</f>
        <v>56</v>
      </c>
      <c r="Q205">
        <f>IF(SS4PWG!$D$7-N205&gt;0,0,Q204+1)</f>
        <v>63</v>
      </c>
      <c r="R205" s="1">
        <f t="shared" si="37"/>
        <v>42820</v>
      </c>
      <c r="S205">
        <f t="shared" si="33"/>
        <v>0</v>
      </c>
    </row>
    <row r="206" spans="6:19" x14ac:dyDescent="0.45">
      <c r="F206" s="1">
        <f t="shared" ref="F206:F214" si="38">IF(ISERROR(S196=0),F205+1,IF(S196=0,NA(),F205+1))</f>
        <v>42821</v>
      </c>
      <c r="G206">
        <v>203</v>
      </c>
      <c r="H206" s="3">
        <f t="shared" si="30"/>
        <v>1185.1438462339363</v>
      </c>
      <c r="I206" s="3">
        <f t="shared" si="31"/>
        <v>724.86013563394351</v>
      </c>
      <c r="J206" s="3">
        <f t="shared" si="32"/>
        <v>580.2912361934284</v>
      </c>
      <c r="K206">
        <f>IF(F206&lt;SS4PWG!$D$10,0,SS4PWG!$D$9*0.02*SS4PWG!$D$8)</f>
        <v>24</v>
      </c>
      <c r="L206" s="3">
        <f t="shared" si="34"/>
        <v>61.473134484402863</v>
      </c>
      <c r="M206" s="3">
        <f t="shared" si="35"/>
        <v>82.600113770514909</v>
      </c>
      <c r="N206" s="3">
        <f t="shared" si="36"/>
        <v>91.539786652174527</v>
      </c>
      <c r="O206">
        <f>IF(SS4PWG!$D$7-L206&gt;0,0,O205+1)</f>
        <v>7</v>
      </c>
      <c r="P206">
        <f>IF(SS4PWG!$D$7-M206&gt;0,0,P205+1)</f>
        <v>57</v>
      </c>
      <c r="Q206">
        <f>IF(SS4PWG!$D$7-N206&gt;0,0,Q205+1)</f>
        <v>64</v>
      </c>
      <c r="R206" s="1">
        <f t="shared" si="37"/>
        <v>42821</v>
      </c>
      <c r="S206">
        <f t="shared" si="33"/>
        <v>0</v>
      </c>
    </row>
    <row r="207" spans="6:19" x14ac:dyDescent="0.45">
      <c r="F207" s="1">
        <f t="shared" si="38"/>
        <v>42822</v>
      </c>
      <c r="G207">
        <v>204</v>
      </c>
      <c r="H207" s="3">
        <f t="shared" si="30"/>
        <v>1186.0967167791116</v>
      </c>
      <c r="I207" s="3">
        <f t="shared" si="31"/>
        <v>725.1612178048731</v>
      </c>
      <c r="J207" s="3">
        <f t="shared" si="32"/>
        <v>580.42825646881681</v>
      </c>
      <c r="K207">
        <f>IF(F207&lt;SS4PWG!$D$10,0,SS4PWG!$D$9*0.02*SS4PWG!$D$8)</f>
        <v>24</v>
      </c>
      <c r="L207" s="3">
        <f t="shared" si="34"/>
        <v>61.711186691429631</v>
      </c>
      <c r="M207" s="3">
        <f t="shared" si="35"/>
        <v>82.989479520149416</v>
      </c>
      <c r="N207" s="3">
        <f t="shared" si="36"/>
        <v>92.026242881742391</v>
      </c>
      <c r="O207">
        <f>IF(SS4PWG!$D$7-L207&gt;0,0,O206+1)</f>
        <v>8</v>
      </c>
      <c r="P207">
        <f>IF(SS4PWG!$D$7-M207&gt;0,0,P206+1)</f>
        <v>58</v>
      </c>
      <c r="Q207">
        <f>IF(SS4PWG!$D$7-N207&gt;0,0,Q206+1)</f>
        <v>65</v>
      </c>
      <c r="R207" s="1">
        <f t="shared" si="37"/>
        <v>42822</v>
      </c>
      <c r="S207">
        <f t="shared" si="33"/>
        <v>0</v>
      </c>
    </row>
    <row r="208" spans="6:19" x14ac:dyDescent="0.45">
      <c r="F208" s="1">
        <f t="shared" si="38"/>
        <v>42823</v>
      </c>
      <c r="G208">
        <v>205</v>
      </c>
      <c r="H208" s="3">
        <f t="shared" si="30"/>
        <v>1187.0232850665247</v>
      </c>
      <c r="I208" s="3">
        <f t="shared" si="31"/>
        <v>725.45291820896978</v>
      </c>
      <c r="J208" s="3">
        <f t="shared" si="32"/>
        <v>580.56066560724037</v>
      </c>
      <c r="K208">
        <f>IF(F208&lt;SS4PWG!$D$10,0,SS4PWG!$D$9*0.02*SS4PWG!$D$8)</f>
        <v>24</v>
      </c>
      <c r="L208" s="3">
        <f t="shared" si="34"/>
        <v>61.949053079333424</v>
      </c>
      <c r="M208" s="3">
        <f t="shared" si="35"/>
        <v>83.378688708077917</v>
      </c>
      <c r="N208" s="3">
        <f t="shared" si="36"/>
        <v>92.512588164678746</v>
      </c>
      <c r="O208">
        <f>IF(SS4PWG!$D$7-L208&gt;0,0,O207+1)</f>
        <v>9</v>
      </c>
      <c r="P208">
        <f>IF(SS4PWG!$D$7-M208&gt;0,0,P207+1)</f>
        <v>59</v>
      </c>
      <c r="Q208">
        <f>IF(SS4PWG!$D$7-N208&gt;0,0,Q207+1)</f>
        <v>66</v>
      </c>
      <c r="R208" s="1">
        <f t="shared" si="37"/>
        <v>42823</v>
      </c>
      <c r="S208">
        <f t="shared" si="33"/>
        <v>0</v>
      </c>
    </row>
    <row r="209" spans="6:19" x14ac:dyDescent="0.45">
      <c r="F209" s="1">
        <f t="shared" si="38"/>
        <v>42824</v>
      </c>
      <c r="G209">
        <v>206</v>
      </c>
      <c r="H209" s="3">
        <f t="shared" si="30"/>
        <v>1187.9242568683164</v>
      </c>
      <c r="I209" s="3">
        <f t="shared" si="31"/>
        <v>725.73552553849743</v>
      </c>
      <c r="J209" s="3">
        <f t="shared" si="32"/>
        <v>580.68861778101541</v>
      </c>
      <c r="K209">
        <f>IF(F209&lt;SS4PWG!$D$10,0,SS4PWG!$D$9*0.02*SS4PWG!$D$8)</f>
        <v>24</v>
      </c>
      <c r="L209" s="3">
        <f t="shared" si="34"/>
        <v>62.186739059347694</v>
      </c>
      <c r="M209" s="3">
        <f t="shared" si="35"/>
        <v>83.767746334775964</v>
      </c>
      <c r="N209" s="3">
        <f t="shared" si="36"/>
        <v>92.998826283578722</v>
      </c>
      <c r="O209">
        <f>IF(SS4PWG!$D$7-L209&gt;0,0,O208+1)</f>
        <v>10</v>
      </c>
      <c r="P209">
        <f>IF(SS4PWG!$D$7-M209&gt;0,0,P208+1)</f>
        <v>60</v>
      </c>
      <c r="Q209">
        <f>IF(SS4PWG!$D$7-N209&gt;0,0,Q208+1)</f>
        <v>67</v>
      </c>
      <c r="R209" s="1">
        <f t="shared" si="37"/>
        <v>42824</v>
      </c>
      <c r="S209">
        <f t="shared" si="33"/>
        <v>0</v>
      </c>
    </row>
    <row r="210" spans="6:19" x14ac:dyDescent="0.45">
      <c r="F210" s="1" t="e">
        <f t="shared" si="38"/>
        <v>#N/A</v>
      </c>
      <c r="G210">
        <v>207</v>
      </c>
      <c r="H210" s="3">
        <f t="shared" si="30"/>
        <v>1188.8003201533111</v>
      </c>
      <c r="I210" s="3">
        <f t="shared" si="31"/>
        <v>726.00931982875591</v>
      </c>
      <c r="J210" s="3">
        <f t="shared" si="32"/>
        <v>580.81226207477619</v>
      </c>
      <c r="K210" t="e">
        <f>IF(F210&lt;SS4PWG!$D$10,0,SS4PWG!$D$9*0.02*SS4PWG!$D$8)</f>
        <v>#N/A</v>
      </c>
      <c r="L210" s="3" t="e">
        <f t="shared" si="34"/>
        <v>#N/A</v>
      </c>
      <c r="M210" s="3" t="e">
        <f t="shared" si="35"/>
        <v>#N/A</v>
      </c>
      <c r="N210" s="3" t="e">
        <f t="shared" si="36"/>
        <v>#N/A</v>
      </c>
      <c r="O210" t="e">
        <f>IF(SS4PWG!$D$7-L210&gt;0,0,O209+1)</f>
        <v>#N/A</v>
      </c>
      <c r="P210" t="e">
        <f>IF(SS4PWG!$D$7-M210&gt;0,0,P209+1)</f>
        <v>#N/A</v>
      </c>
      <c r="Q210" t="e">
        <f>IF(SS4PWG!$D$7-N210&gt;0,0,Q209+1)</f>
        <v>#N/A</v>
      </c>
      <c r="R210" s="1">
        <f t="shared" si="37"/>
        <v>42825</v>
      </c>
      <c r="S210">
        <f t="shared" si="33"/>
        <v>0</v>
      </c>
    </row>
    <row r="211" spans="6:19" x14ac:dyDescent="0.45">
      <c r="F211" s="1" t="e">
        <f t="shared" si="38"/>
        <v>#N/A</v>
      </c>
      <c r="G211">
        <v>208</v>
      </c>
      <c r="H211" s="3">
        <f t="shared" si="30"/>
        <v>1189.6521454715005</v>
      </c>
      <c r="I211" s="3">
        <f t="shared" si="31"/>
        <v>726.27457270349578</v>
      </c>
      <c r="J211" s="3">
        <f t="shared" si="32"/>
        <v>580.9317426488858</v>
      </c>
      <c r="K211" t="e">
        <f>IF(F211&lt;SS4PWG!$D$10,0,SS4PWG!$D$9*0.02*SS4PWG!$D$8)</f>
        <v>#N/A</v>
      </c>
      <c r="L211" s="3" t="e">
        <f t="shared" si="34"/>
        <v>#N/A</v>
      </c>
      <c r="M211" s="3" t="e">
        <f t="shared" si="35"/>
        <v>#N/A</v>
      </c>
      <c r="N211" s="3" t="e">
        <f t="shared" si="36"/>
        <v>#N/A</v>
      </c>
      <c r="O211" t="e">
        <f>IF(SS4PWG!$D$7-L211&gt;0,0,O210+1)</f>
        <v>#N/A</v>
      </c>
      <c r="P211" t="e">
        <f>IF(SS4PWG!$D$7-M211&gt;0,0,P210+1)</f>
        <v>#N/A</v>
      </c>
      <c r="Q211" t="e">
        <f>IF(SS4PWG!$D$7-N211&gt;0,0,Q210+1)</f>
        <v>#N/A</v>
      </c>
      <c r="R211" s="1">
        <f t="shared" si="37"/>
        <v>42826</v>
      </c>
      <c r="S211">
        <f t="shared" si="33"/>
        <v>0</v>
      </c>
    </row>
    <row r="212" spans="6:19" x14ac:dyDescent="0.45">
      <c r="F212" s="1" t="e">
        <f t="shared" si="38"/>
        <v>#N/A</v>
      </c>
      <c r="G212">
        <v>209</v>
      </c>
      <c r="H212" s="3">
        <f t="shared" si="30"/>
        <v>1190.4803863340678</v>
      </c>
      <c r="I212" s="3">
        <f t="shared" si="31"/>
        <v>726.53154761427811</v>
      </c>
      <c r="J212" s="3">
        <f t="shared" si="32"/>
        <v>581.04719889790124</v>
      </c>
      <c r="K212" t="e">
        <f>IF(F212&lt;SS4PWG!$D$10,0,SS4PWG!$D$9*0.02*SS4PWG!$D$8)</f>
        <v>#N/A</v>
      </c>
      <c r="L212" s="3" t="e">
        <f t="shared" si="34"/>
        <v>#N/A</v>
      </c>
      <c r="M212" s="3" t="e">
        <f t="shared" si="35"/>
        <v>#N/A</v>
      </c>
      <c r="N212" s="3" t="e">
        <f t="shared" si="36"/>
        <v>#N/A</v>
      </c>
      <c r="O212" t="e">
        <f>IF(SS4PWG!$D$7-L212&gt;0,0,O211+1)</f>
        <v>#N/A</v>
      </c>
      <c r="P212" t="e">
        <f>IF(SS4PWG!$D$7-M212&gt;0,0,P211+1)</f>
        <v>#N/A</v>
      </c>
      <c r="Q212" t="e">
        <f>IF(SS4PWG!$D$7-N212&gt;0,0,Q211+1)</f>
        <v>#N/A</v>
      </c>
      <c r="R212" s="1">
        <f t="shared" si="37"/>
        <v>42827</v>
      </c>
      <c r="S212">
        <f t="shared" si="33"/>
        <v>0</v>
      </c>
    </row>
    <row r="213" spans="6:19" x14ac:dyDescent="0.45">
      <c r="F213" s="1" t="e">
        <f t="shared" si="38"/>
        <v>#N/A</v>
      </c>
      <c r="G213">
        <v>210</v>
      </c>
      <c r="H213" s="3">
        <f t="shared" si="30"/>
        <v>1191.2856795887494</v>
      </c>
      <c r="I213" s="3">
        <f t="shared" si="31"/>
        <v>726.78050007387037</v>
      </c>
      <c r="J213" s="3">
        <f t="shared" si="32"/>
        <v>581.15876560422089</v>
      </c>
      <c r="K213" t="e">
        <f>IF(F213&lt;SS4PWG!$D$10,0,SS4PWG!$D$9*0.02*SS4PWG!$D$8)</f>
        <v>#N/A</v>
      </c>
      <c r="L213" s="3" t="e">
        <f t="shared" si="34"/>
        <v>#N/A</v>
      </c>
      <c r="M213" s="3" t="e">
        <f t="shared" si="35"/>
        <v>#N/A</v>
      </c>
      <c r="N213" s="3" t="e">
        <f t="shared" si="36"/>
        <v>#N/A</v>
      </c>
      <c r="O213" t="e">
        <f>IF(SS4PWG!$D$7-L213&gt;0,0,O212+1)</f>
        <v>#N/A</v>
      </c>
      <c r="P213" t="e">
        <f>IF(SS4PWG!$D$7-M213&gt;0,0,P212+1)</f>
        <v>#N/A</v>
      </c>
      <c r="Q213" t="e">
        <f>IF(SS4PWG!$D$7-N213&gt;0,0,Q212+1)</f>
        <v>#N/A</v>
      </c>
      <c r="R213" s="1">
        <f t="shared" si="37"/>
        <v>42828</v>
      </c>
      <c r="S213">
        <f t="shared" si="33"/>
        <v>0</v>
      </c>
    </row>
    <row r="214" spans="6:19" x14ac:dyDescent="0.45">
      <c r="F214" s="1" t="e">
        <f t="shared" si="38"/>
        <v>#N/A</v>
      </c>
      <c r="G214">
        <v>211</v>
      </c>
      <c r="H214" s="3">
        <f t="shared" si="30"/>
        <v>1192.0686457903421</v>
      </c>
      <c r="I214" s="3">
        <f t="shared" si="31"/>
        <v>727.02167788377039</v>
      </c>
      <c r="J214" s="3">
        <f t="shared" si="32"/>
        <v>581.26657308704114</v>
      </c>
      <c r="K214" t="e">
        <f>IF(F214&lt;SS4PWG!$D$10,0,SS4PWG!$D$9*0.02*SS4PWG!$D$8)</f>
        <v>#N/A</v>
      </c>
      <c r="L214" s="3" t="e">
        <f t="shared" si="34"/>
        <v>#N/A</v>
      </c>
      <c r="M214" s="3" t="e">
        <f t="shared" si="35"/>
        <v>#N/A</v>
      </c>
      <c r="N214" s="3" t="e">
        <f t="shared" si="36"/>
        <v>#N/A</v>
      </c>
      <c r="O214" t="e">
        <f>IF(SS4PWG!$D$7-L214&gt;0,0,O213+1)</f>
        <v>#N/A</v>
      </c>
      <c r="P214" t="e">
        <f>IF(SS4PWG!$D$7-M214&gt;0,0,P213+1)</f>
        <v>#N/A</v>
      </c>
      <c r="Q214" t="e">
        <f>IF(SS4PWG!$D$7-N214&gt;0,0,Q213+1)</f>
        <v>#N/A</v>
      </c>
      <c r="R214" s="1">
        <f t="shared" si="37"/>
        <v>42829</v>
      </c>
      <c r="S214">
        <f t="shared" si="33"/>
        <v>0</v>
      </c>
    </row>
    <row r="215" spans="6:19" x14ac:dyDescent="0.45">
      <c r="F215" s="1" t="e">
        <f t="shared" ref="F215:F260" si="39">IF(ISERROR(S205=0),F214+1,IF(S205=0,NA(),F214+1))</f>
        <v>#N/A</v>
      </c>
      <c r="G215">
        <v>212</v>
      </c>
      <c r="H215" s="3">
        <f t="shared" ref="H215:H260" si="40">$B$16*EXP(-$C$16*EXP(-$D$16*G215))</f>
        <v>1192.8298895661887</v>
      </c>
      <c r="I215" s="3">
        <f t="shared" ref="I215:I260" si="41">$B$17*EXP(-$C$17*EXP(-$D$17*G215))</f>
        <v>727.25532135595267</v>
      </c>
      <c r="J215" s="3">
        <f t="shared" ref="J215:J260" si="42">$B$18*EXP(-$C$18*EXP(-$D$18*G215))</f>
        <v>581.37074734674866</v>
      </c>
      <c r="K215" t="e">
        <f>IF(F215&lt;SS4PWG!$D$10,0,SS4PWG!$D$9*0.02*SS4PWG!$D$8)</f>
        <v>#N/A</v>
      </c>
      <c r="L215" s="3" t="e">
        <f t="shared" si="34"/>
        <v>#N/A</v>
      </c>
      <c r="M215" s="3" t="e">
        <f t="shared" si="35"/>
        <v>#N/A</v>
      </c>
      <c r="N215" s="3" t="e">
        <f t="shared" si="36"/>
        <v>#N/A</v>
      </c>
      <c r="O215" t="e">
        <f>IF(SS4PWG!$D$7-L215&gt;0,0,O214+1)</f>
        <v>#N/A</v>
      </c>
      <c r="P215" t="e">
        <f>IF(SS4PWG!$D$7-M215&gt;0,0,P214+1)</f>
        <v>#N/A</v>
      </c>
      <c r="Q215" t="e">
        <f>IF(SS4PWG!$D$7-N215&gt;0,0,Q214+1)</f>
        <v>#N/A</v>
      </c>
      <c r="R215" s="1">
        <f t="shared" si="37"/>
        <v>42830</v>
      </c>
      <c r="S215">
        <f t="shared" ref="S215:S260" si="43">COUNTIF(O215:Q215,0)</f>
        <v>0</v>
      </c>
    </row>
    <row r="216" spans="6:19" x14ac:dyDescent="0.45">
      <c r="F216" s="1" t="e">
        <f t="shared" si="39"/>
        <v>#N/A</v>
      </c>
      <c r="G216">
        <v>213</v>
      </c>
      <c r="H216" s="3">
        <f t="shared" si="40"/>
        <v>1193.5699999765002</v>
      </c>
      <c r="I216" s="3">
        <f t="shared" si="41"/>
        <v>727.48166352893486</v>
      </c>
      <c r="J216" s="3">
        <f t="shared" si="42"/>
        <v>581.47141020487049</v>
      </c>
      <c r="K216" t="e">
        <f>IF(F216&lt;SS4PWG!$D$10,0,SS4PWG!$D$9*0.02*SS4PWG!$D$8)</f>
        <v>#N/A</v>
      </c>
      <c r="L216" s="3" t="e">
        <f t="shared" si="34"/>
        <v>#N/A</v>
      </c>
      <c r="M216" s="3" t="e">
        <f t="shared" si="35"/>
        <v>#N/A</v>
      </c>
      <c r="N216" s="3" t="e">
        <f t="shared" si="36"/>
        <v>#N/A</v>
      </c>
      <c r="O216" t="e">
        <f>IF(SS4PWG!$D$7-L216&gt;0,0,O215+1)</f>
        <v>#N/A</v>
      </c>
      <c r="P216" t="e">
        <f>IF(SS4PWG!$D$7-M216&gt;0,0,P215+1)</f>
        <v>#N/A</v>
      </c>
      <c r="Q216" t="e">
        <f>IF(SS4PWG!$D$7-N216&gt;0,0,Q215+1)</f>
        <v>#N/A</v>
      </c>
      <c r="R216" s="1">
        <f t="shared" si="37"/>
        <v>42831</v>
      </c>
      <c r="S216">
        <f t="shared" si="43"/>
        <v>0</v>
      </c>
    </row>
    <row r="217" spans="6:19" x14ac:dyDescent="0.45">
      <c r="F217" s="1" t="e">
        <f t="shared" si="39"/>
        <v>#N/A</v>
      </c>
      <c r="G217">
        <v>214</v>
      </c>
      <c r="H217" s="3">
        <f t="shared" si="40"/>
        <v>1194.2895508693828</v>
      </c>
      <c r="I217" s="3">
        <f t="shared" si="41"/>
        <v>727.70093037826462</v>
      </c>
      <c r="J217" s="3">
        <f t="shared" si="42"/>
        <v>581.5686794397019</v>
      </c>
      <c r="K217" t="e">
        <f>IF(F217&lt;SS4PWG!$D$10,0,SS4PWG!$D$9*0.02*SS4PWG!$D$8)</f>
        <v>#N/A</v>
      </c>
      <c r="L217" s="3" t="e">
        <f t="shared" si="34"/>
        <v>#N/A</v>
      </c>
      <c r="M217" s="3" t="e">
        <f t="shared" si="35"/>
        <v>#N/A</v>
      </c>
      <c r="N217" s="3" t="e">
        <f t="shared" si="36"/>
        <v>#N/A</v>
      </c>
      <c r="O217" t="e">
        <f>IF(SS4PWG!$D$7-L217&gt;0,0,O216+1)</f>
        <v>#N/A</v>
      </c>
      <c r="P217" t="e">
        <f>IF(SS4PWG!$D$7-M217&gt;0,0,P216+1)</f>
        <v>#N/A</v>
      </c>
      <c r="Q217" t="e">
        <f>IF(SS4PWG!$D$7-N217&gt;0,0,Q216+1)</f>
        <v>#N/A</v>
      </c>
      <c r="R217" s="1">
        <f t="shared" si="37"/>
        <v>42832</v>
      </c>
      <c r="S217">
        <f t="shared" si="43"/>
        <v>0</v>
      </c>
    </row>
    <row r="218" spans="6:19" x14ac:dyDescent="0.45">
      <c r="F218" s="1" t="e">
        <f t="shared" si="39"/>
        <v>#N/A</v>
      </c>
      <c r="G218">
        <v>215</v>
      </c>
      <c r="H218" s="3">
        <f t="shared" si="40"/>
        <v>1194.9891012304622</v>
      </c>
      <c r="I218" s="3">
        <f t="shared" si="41"/>
        <v>727.91334102152723</v>
      </c>
      <c r="J218" s="3">
        <f t="shared" si="42"/>
        <v>581.6626689177333</v>
      </c>
      <c r="K218" t="e">
        <f>IF(F218&lt;SS4PWG!$D$10,0,SS4PWG!$D$9*0.02*SS4PWG!$D$8)</f>
        <v>#N/A</v>
      </c>
      <c r="L218" s="3" t="e">
        <f t="shared" si="34"/>
        <v>#N/A</v>
      </c>
      <c r="M218" s="3" t="e">
        <f t="shared" si="35"/>
        <v>#N/A</v>
      </c>
      <c r="N218" s="3" t="e">
        <f t="shared" si="36"/>
        <v>#N/A</v>
      </c>
      <c r="O218" t="e">
        <f>IF(SS4PWG!$D$7-L218&gt;0,0,O217+1)</f>
        <v>#N/A</v>
      </c>
      <c r="P218" t="e">
        <f>IF(SS4PWG!$D$7-M218&gt;0,0,P217+1)</f>
        <v>#N/A</v>
      </c>
      <c r="Q218" t="e">
        <f>IF(SS4PWG!$D$7-N218&gt;0,0,Q217+1)</f>
        <v>#N/A</v>
      </c>
      <c r="R218" s="1">
        <f t="shared" si="37"/>
        <v>42833</v>
      </c>
      <c r="S218">
        <f t="shared" si="43"/>
        <v>0</v>
      </c>
    </row>
    <row r="219" spans="6:19" x14ac:dyDescent="0.45">
      <c r="F219" s="1" t="e">
        <f t="shared" si="39"/>
        <v>#N/A</v>
      </c>
      <c r="G219">
        <v>216</v>
      </c>
      <c r="H219" s="3">
        <f t="shared" si="40"/>
        <v>1195.669195527011</v>
      </c>
      <c r="I219" s="3">
        <f t="shared" si="41"/>
        <v>728.11910791797686</v>
      </c>
      <c r="J219" s="3">
        <f t="shared" si="42"/>
        <v>581.75348872098982</v>
      </c>
      <c r="K219" t="e">
        <f>IF(F219&lt;SS4PWG!$D$10,0,SS4PWG!$D$9*0.02*SS4PWG!$D$8)</f>
        <v>#N/A</v>
      </c>
      <c r="L219" s="3" t="e">
        <f t="shared" si="34"/>
        <v>#N/A</v>
      </c>
      <c r="M219" s="3" t="e">
        <f t="shared" si="35"/>
        <v>#N/A</v>
      </c>
      <c r="N219" s="3" t="e">
        <f t="shared" si="36"/>
        <v>#N/A</v>
      </c>
      <c r="O219" t="e">
        <f>IF(SS4PWG!$D$7-L219&gt;0,0,O218+1)</f>
        <v>#N/A</v>
      </c>
      <c r="P219" t="e">
        <f>IF(SS4PWG!$D$7-M219&gt;0,0,P218+1)</f>
        <v>#N/A</v>
      </c>
      <c r="Q219" t="e">
        <f>IF(SS4PWG!$D$7-N219&gt;0,0,Q218+1)</f>
        <v>#N/A</v>
      </c>
      <c r="R219" s="1">
        <f t="shared" si="37"/>
        <v>42834</v>
      </c>
      <c r="S219">
        <f t="shared" si="43"/>
        <v>0</v>
      </c>
    </row>
    <row r="220" spans="6:19" x14ac:dyDescent="0.45">
      <c r="F220" s="1" t="e">
        <f t="shared" si="39"/>
        <v>#N/A</v>
      </c>
      <c r="G220">
        <v>217</v>
      </c>
      <c r="H220" s="3">
        <f t="shared" si="40"/>
        <v>1196.3303640465019</v>
      </c>
      <c r="I220" s="3">
        <f t="shared" si="41"/>
        <v>728.31843706289385</v>
      </c>
      <c r="J220" s="3">
        <f t="shared" si="42"/>
        <v>581.8412452704008</v>
      </c>
      <c r="K220" t="e">
        <f>IF(F220&lt;SS4PWG!$D$10,0,SS4PWG!$D$9*0.02*SS4PWG!$D$8)</f>
        <v>#N/A</v>
      </c>
      <c r="L220" s="3" t="e">
        <f t="shared" si="34"/>
        <v>#N/A</v>
      </c>
      <c r="M220" s="3" t="e">
        <f t="shared" si="35"/>
        <v>#N/A</v>
      </c>
      <c r="N220" s="3" t="e">
        <f t="shared" si="36"/>
        <v>#N/A</v>
      </c>
      <c r="O220" t="e">
        <f>IF(SS4PWG!$D$7-L220&gt;0,0,O219+1)</f>
        <v>#N/A</v>
      </c>
      <c r="P220" t="e">
        <f>IF(SS4PWG!$D$7-M220&gt;0,0,P219+1)</f>
        <v>#N/A</v>
      </c>
      <c r="Q220" t="e">
        <f>IF(SS4PWG!$D$7-N220&gt;0,0,Q219+1)</f>
        <v>#N/A</v>
      </c>
      <c r="R220" s="1">
        <f t="shared" si="37"/>
        <v>42835</v>
      </c>
      <c r="S220">
        <f t="shared" si="43"/>
        <v>0</v>
      </c>
    </row>
    <row r="221" spans="6:19" x14ac:dyDescent="0.45">
      <c r="F221" s="1" t="e">
        <f t="shared" si="39"/>
        <v>#N/A</v>
      </c>
      <c r="G221">
        <v>218</v>
      </c>
      <c r="H221" s="3">
        <f t="shared" si="40"/>
        <v>1196.973123229521</v>
      </c>
      <c r="I221" s="3">
        <f t="shared" si="41"/>
        <v>728.51152817677394</v>
      </c>
      <c r="J221" s="3">
        <f t="shared" si="42"/>
        <v>581.9260414453081</v>
      </c>
      <c r="K221" t="e">
        <f>IF(F221&lt;SS4PWG!$D$10,0,SS4PWG!$D$9*0.02*SS4PWG!$D$8)</f>
        <v>#N/A</v>
      </c>
      <c r="L221" s="3" t="e">
        <f t="shared" si="34"/>
        <v>#N/A</v>
      </c>
      <c r="M221" s="3" t="e">
        <f t="shared" si="35"/>
        <v>#N/A</v>
      </c>
      <c r="N221" s="3" t="e">
        <f t="shared" si="36"/>
        <v>#N/A</v>
      </c>
      <c r="O221" t="e">
        <f>IF(SS4PWG!$D$7-L221&gt;0,0,O220+1)</f>
        <v>#N/A</v>
      </c>
      <c r="P221" t="e">
        <f>IF(SS4PWG!$D$7-M221&gt;0,0,P220+1)</f>
        <v>#N/A</v>
      </c>
      <c r="Q221" t="e">
        <f>IF(SS4PWG!$D$7-N221&gt;0,0,Q220+1)</f>
        <v>#N/A</v>
      </c>
      <c r="R221" s="1">
        <f t="shared" si="37"/>
        <v>42836</v>
      </c>
      <c r="S221">
        <f t="shared" si="43"/>
        <v>0</v>
      </c>
    </row>
    <row r="222" spans="6:19" x14ac:dyDescent="0.45">
      <c r="F222" s="1" t="e">
        <f t="shared" si="39"/>
        <v>#N/A</v>
      </c>
      <c r="G222">
        <v>219</v>
      </c>
      <c r="H222" s="3">
        <f t="shared" si="40"/>
        <v>1197.5979759969914</v>
      </c>
      <c r="I222" s="3">
        <f t="shared" si="41"/>
        <v>728.69857488945172</v>
      </c>
      <c r="J222" s="3">
        <f t="shared" si="42"/>
        <v>582.00797669922622</v>
      </c>
      <c r="K222" t="e">
        <f>IF(F222&lt;SS4PWG!$D$10,0,SS4PWG!$D$9*0.02*SS4PWG!$D$8)</f>
        <v>#N/A</v>
      </c>
      <c r="L222" s="3" t="e">
        <f t="shared" si="34"/>
        <v>#N/A</v>
      </c>
      <c r="M222" s="3" t="e">
        <f t="shared" si="35"/>
        <v>#N/A</v>
      </c>
      <c r="N222" s="3" t="e">
        <f t="shared" si="36"/>
        <v>#N/A</v>
      </c>
      <c r="O222" t="e">
        <f>IF(SS4PWG!$D$7-L222&gt;0,0,O221+1)</f>
        <v>#N/A</v>
      </c>
      <c r="P222" t="e">
        <f>IF(SS4PWG!$D$7-M222&gt;0,0,P221+1)</f>
        <v>#N/A</v>
      </c>
      <c r="Q222" t="e">
        <f>IF(SS4PWG!$D$7-N222&gt;0,0,Q221+1)</f>
        <v>#N/A</v>
      </c>
      <c r="R222" s="1">
        <f t="shared" si="37"/>
        <v>42837</v>
      </c>
      <c r="S222">
        <f t="shared" si="43"/>
        <v>0</v>
      </c>
    </row>
    <row r="223" spans="6:19" x14ac:dyDescent="0.45">
      <c r="F223" s="1" t="e">
        <f t="shared" si="39"/>
        <v>#N/A</v>
      </c>
      <c r="G223">
        <v>220</v>
      </c>
      <c r="H223" s="3">
        <f t="shared" si="40"/>
        <v>1198.2054120716712</v>
      </c>
      <c r="I223" s="3">
        <f t="shared" si="41"/>
        <v>728.87976491926588</v>
      </c>
      <c r="J223" s="3">
        <f t="shared" si="42"/>
        <v>582.08714717195869</v>
      </c>
      <c r="K223" t="e">
        <f>IF(F223&lt;SS4PWG!$D$10,0,SS4PWG!$D$9*0.02*SS4PWG!$D$8)</f>
        <v>#N/A</v>
      </c>
      <c r="L223" s="3" t="e">
        <f t="shared" si="34"/>
        <v>#N/A</v>
      </c>
      <c r="M223" s="3" t="e">
        <f t="shared" si="35"/>
        <v>#N/A</v>
      </c>
      <c r="N223" s="3" t="e">
        <f t="shared" si="36"/>
        <v>#N/A</v>
      </c>
      <c r="O223" t="e">
        <f>IF(SS4PWG!$D$7-L223&gt;0,0,O222+1)</f>
        <v>#N/A</v>
      </c>
      <c r="P223" t="e">
        <f>IF(SS4PWG!$D$7-M223&gt;0,0,P222+1)</f>
        <v>#N/A</v>
      </c>
      <c r="Q223" t="e">
        <f>IF(SS4PWG!$D$7-N223&gt;0,0,Q222+1)</f>
        <v>#N/A</v>
      </c>
      <c r="R223" s="1">
        <f t="shared" si="37"/>
        <v>42838</v>
      </c>
      <c r="S223">
        <f t="shared" si="43"/>
        <v>0</v>
      </c>
    </row>
    <row r="224" spans="6:19" x14ac:dyDescent="0.45">
      <c r="F224" s="1" t="e">
        <f t="shared" si="39"/>
        <v>#N/A</v>
      </c>
      <c r="G224">
        <v>221</v>
      </c>
      <c r="H224" s="3">
        <f t="shared" si="40"/>
        <v>1198.7959082938935</v>
      </c>
      <c r="I224" s="3">
        <f t="shared" si="41"/>
        <v>729.05528024736736</v>
      </c>
      <c r="J224" s="3">
        <f t="shared" si="42"/>
        <v>582.16364579817719</v>
      </c>
      <c r="K224" t="e">
        <f>IF(F224&lt;SS4PWG!$D$10,0,SS4PWG!$D$9*0.02*SS4PWG!$D$8)</f>
        <v>#N/A</v>
      </c>
      <c r="L224" s="3" t="e">
        <f t="shared" si="34"/>
        <v>#N/A</v>
      </c>
      <c r="M224" s="3" t="e">
        <f t="shared" si="35"/>
        <v>#N/A</v>
      </c>
      <c r="N224" s="3" t="e">
        <f t="shared" si="36"/>
        <v>#N/A</v>
      </c>
      <c r="O224" t="e">
        <f>IF(SS4PWG!$D$7-L224&gt;0,0,O223+1)</f>
        <v>#N/A</v>
      </c>
      <c r="P224" t="e">
        <f>IF(SS4PWG!$D$7-M224&gt;0,0,P223+1)</f>
        <v>#N/A</v>
      </c>
      <c r="Q224" t="e">
        <f>IF(SS4PWG!$D$7-N224&gt;0,0,Q223+1)</f>
        <v>#N/A</v>
      </c>
      <c r="R224" s="1">
        <f t="shared" si="37"/>
        <v>42839</v>
      </c>
      <c r="S224">
        <f t="shared" si="43"/>
        <v>0</v>
      </c>
    </row>
    <row r="225" spans="6:19" x14ac:dyDescent="0.45">
      <c r="F225" s="1" t="e">
        <f t="shared" si="39"/>
        <v>#N/A</v>
      </c>
      <c r="G225">
        <v>222</v>
      </c>
      <c r="H225" s="3">
        <f t="shared" si="40"/>
        <v>1199.3699289315384</v>
      </c>
      <c r="I225" s="3">
        <f t="shared" si="41"/>
        <v>729.22529728727932</v>
      </c>
      <c r="J225" s="3">
        <f t="shared" si="42"/>
        <v>582.23756241256626</v>
      </c>
      <c r="K225" t="e">
        <f>IF(F225&lt;SS4PWG!$D$10,0,SS4PWG!$D$9*0.02*SS4PWG!$D$8)</f>
        <v>#N/A</v>
      </c>
      <c r="L225" s="3" t="e">
        <f t="shared" si="34"/>
        <v>#N/A</v>
      </c>
      <c r="M225" s="3" t="e">
        <f t="shared" si="35"/>
        <v>#N/A</v>
      </c>
      <c r="N225" s="3" t="e">
        <f t="shared" si="36"/>
        <v>#N/A</v>
      </c>
      <c r="O225" t="e">
        <f>IF(SS4PWG!$D$7-L225&gt;0,0,O224+1)</f>
        <v>#N/A</v>
      </c>
      <c r="P225" t="e">
        <f>IF(SS4PWG!$D$7-M225&gt;0,0,P224+1)</f>
        <v>#N/A</v>
      </c>
      <c r="Q225" t="e">
        <f>IF(SS4PWG!$D$7-N225&gt;0,0,Q224+1)</f>
        <v>#N/A</v>
      </c>
      <c r="R225" s="1">
        <f t="shared" si="37"/>
        <v>42840</v>
      </c>
      <c r="S225">
        <f t="shared" si="43"/>
        <v>0</v>
      </c>
    </row>
    <row r="226" spans="6:19" x14ac:dyDescent="0.45">
      <c r="F226" s="1" t="e">
        <f t="shared" si="39"/>
        <v>#N/A</v>
      </c>
      <c r="G226">
        <v>223</v>
      </c>
      <c r="H226" s="3">
        <f t="shared" si="40"/>
        <v>1199.9279259842235</v>
      </c>
      <c r="I226" s="3">
        <f t="shared" si="41"/>
        <v>729.3899870498085</v>
      </c>
      <c r="J226" s="3">
        <f t="shared" si="42"/>
        <v>582.30898385163334</v>
      </c>
      <c r="K226" t="e">
        <f>IF(F226&lt;SS4PWG!$D$10,0,SS4PWG!$D$9*0.02*SS4PWG!$D$8)</f>
        <v>#N/A</v>
      </c>
      <c r="L226" s="3" t="e">
        <f t="shared" si="34"/>
        <v>#N/A</v>
      </c>
      <c r="M226" s="3" t="e">
        <f t="shared" si="35"/>
        <v>#N/A</v>
      </c>
      <c r="N226" s="3" t="e">
        <f t="shared" si="36"/>
        <v>#N/A</v>
      </c>
      <c r="O226" t="e">
        <f>IF(SS4PWG!$D$7-L226&gt;0,0,O225+1)</f>
        <v>#N/A</v>
      </c>
      <c r="P226" t="e">
        <f>IF(SS4PWG!$D$7-M226&gt;0,0,P225+1)</f>
        <v>#N/A</v>
      </c>
      <c r="Q226" t="e">
        <f>IF(SS4PWG!$D$7-N226&gt;0,0,Q225+1)</f>
        <v>#N/A</v>
      </c>
      <c r="R226" s="1">
        <f t="shared" si="37"/>
        <v>42841</v>
      </c>
      <c r="S226">
        <f t="shared" si="43"/>
        <v>0</v>
      </c>
    </row>
    <row r="227" spans="6:19" x14ac:dyDescent="0.45">
      <c r="F227" s="1" t="e">
        <f t="shared" si="39"/>
        <v>#N/A</v>
      </c>
      <c r="G227">
        <v>224</v>
      </c>
      <c r="H227" s="3">
        <f t="shared" si="40"/>
        <v>1200.4703394817232</v>
      </c>
      <c r="I227" s="3">
        <f t="shared" si="41"/>
        <v>729.54951530341657</v>
      </c>
      <c r="J227" s="3">
        <f t="shared" si="42"/>
        <v>582.37799405228122</v>
      </c>
      <c r="K227" t="e">
        <f>IF(F227&lt;SS4PWG!$D$10,0,SS4PWG!$D$9*0.02*SS4PWG!$D$8)</f>
        <v>#N/A</v>
      </c>
      <c r="L227" s="3" t="e">
        <f t="shared" si="34"/>
        <v>#N/A</v>
      </c>
      <c r="M227" s="3" t="e">
        <f t="shared" si="35"/>
        <v>#N/A</v>
      </c>
      <c r="N227" s="3" t="e">
        <f t="shared" si="36"/>
        <v>#N/A</v>
      </c>
      <c r="O227" t="e">
        <f>IF(SS4PWG!$D$7-L227&gt;0,0,O226+1)</f>
        <v>#N/A</v>
      </c>
      <c r="P227" t="e">
        <f>IF(SS4PWG!$D$7-M227&gt;0,0,P226+1)</f>
        <v>#N/A</v>
      </c>
      <c r="Q227" t="e">
        <f>IF(SS4PWG!$D$7-N227&gt;0,0,Q226+1)</f>
        <v>#N/A</v>
      </c>
      <c r="R227" s="1">
        <f t="shared" si="37"/>
        <v>42842</v>
      </c>
      <c r="S227">
        <f t="shared" si="43"/>
        <v>0</v>
      </c>
    </row>
    <row r="228" spans="6:19" x14ac:dyDescent="0.45">
      <c r="F228" s="1" t="e">
        <f t="shared" si="39"/>
        <v>#N/A</v>
      </c>
      <c r="G228">
        <v>225</v>
      </c>
      <c r="H228" s="3">
        <f t="shared" si="40"/>
        <v>1200.9975977766212</v>
      </c>
      <c r="I228" s="3">
        <f t="shared" si="41"/>
        <v>729.70404273014958</v>
      </c>
      <c r="J228" s="3">
        <f t="shared" si="42"/>
        <v>582.44467414724147</v>
      </c>
      <c r="K228" t="e">
        <f>IF(F228&lt;SS4PWG!$D$10,0,SS4PWG!$D$9*0.02*SS4PWG!$D$8)</f>
        <v>#N/A</v>
      </c>
      <c r="L228" s="3" t="e">
        <f t="shared" si="34"/>
        <v>#N/A</v>
      </c>
      <c r="M228" s="3" t="e">
        <f t="shared" si="35"/>
        <v>#N/A</v>
      </c>
      <c r="N228" s="3" t="e">
        <f t="shared" si="36"/>
        <v>#N/A</v>
      </c>
      <c r="O228" t="e">
        <f>IF(SS4PWG!$D$7-L228&gt;0,0,O227+1)</f>
        <v>#N/A</v>
      </c>
      <c r="P228" t="e">
        <f>IF(SS4PWG!$D$7-M228&gt;0,0,P227+1)</f>
        <v>#N/A</v>
      </c>
      <c r="Q228" t="e">
        <f>IF(SS4PWG!$D$7-N228&gt;0,0,Q227+1)</f>
        <v>#N/A</v>
      </c>
      <c r="R228" s="1">
        <f t="shared" si="37"/>
        <v>42843</v>
      </c>
      <c r="S228">
        <f t="shared" si="43"/>
        <v>0</v>
      </c>
    </row>
    <row r="229" spans="6:19" x14ac:dyDescent="0.45">
      <c r="F229" s="1" t="e">
        <f t="shared" si="39"/>
        <v>#N/A</v>
      </c>
      <c r="G229">
        <v>226</v>
      </c>
      <c r="H229" s="3">
        <f t="shared" si="40"/>
        <v>1201.5101178312173</v>
      </c>
      <c r="I229" s="3">
        <f t="shared" si="41"/>
        <v>729.85372507723173</v>
      </c>
      <c r="J229" s="3">
        <f t="shared" si="42"/>
        <v>582.50910255745782</v>
      </c>
      <c r="K229" t="e">
        <f>IF(F229&lt;SS4PWG!$D$10,0,SS4PWG!$D$9*0.02*SS4PWG!$D$8)</f>
        <v>#N/A</v>
      </c>
      <c r="L229" s="3" t="e">
        <f t="shared" si="34"/>
        <v>#N/A</v>
      </c>
      <c r="M229" s="3" t="e">
        <f t="shared" si="35"/>
        <v>#N/A</v>
      </c>
      <c r="N229" s="3" t="e">
        <f t="shared" si="36"/>
        <v>#N/A</v>
      </c>
      <c r="O229" t="e">
        <f>IF(SS4PWG!$D$7-L229&gt;0,0,O228+1)</f>
        <v>#N/A</v>
      </c>
      <c r="P229" t="e">
        <f>IF(SS4PWG!$D$7-M229&gt;0,0,P228+1)</f>
        <v>#N/A</v>
      </c>
      <c r="Q229" t="e">
        <f>IF(SS4PWG!$D$7-N229&gt;0,0,Q228+1)</f>
        <v>#N/A</v>
      </c>
      <c r="R229" s="1">
        <f t="shared" si="37"/>
        <v>42844</v>
      </c>
      <c r="S229">
        <f t="shared" si="43"/>
        <v>0</v>
      </c>
    </row>
    <row r="230" spans="6:19" x14ac:dyDescent="0.45">
      <c r="F230" s="1" t="e">
        <f t="shared" si="39"/>
        <v>#N/A</v>
      </c>
      <c r="G230">
        <v>227</v>
      </c>
      <c r="H230" s="3">
        <f t="shared" si="40"/>
        <v>1202.0083054987156</v>
      </c>
      <c r="I230" s="3">
        <f t="shared" si="41"/>
        <v>729.99871330442215</v>
      </c>
      <c r="J230" s="3">
        <f t="shared" si="42"/>
        <v>582.57135508151509</v>
      </c>
      <c r="K230" t="e">
        <f>IF(F230&lt;SS4PWG!$D$10,0,SS4PWG!$D$9*0.02*SS4PWG!$D$8)</f>
        <v>#N/A</v>
      </c>
      <c r="L230" s="3" t="e">
        <f t="shared" si="34"/>
        <v>#N/A</v>
      </c>
      <c r="M230" s="3" t="e">
        <f t="shared" si="35"/>
        <v>#N/A</v>
      </c>
      <c r="N230" s="3" t="e">
        <f t="shared" si="36"/>
        <v>#N/A</v>
      </c>
      <c r="O230" t="e">
        <f>IF(SS4PWG!$D$7-L230&gt;0,0,O229+1)</f>
        <v>#N/A</v>
      </c>
      <c r="P230" t="e">
        <f>IF(SS4PWG!$D$7-M230&gt;0,0,P229+1)</f>
        <v>#N/A</v>
      </c>
      <c r="Q230" t="e">
        <f>IF(SS4PWG!$D$7-N230&gt;0,0,Q229+1)</f>
        <v>#N/A</v>
      </c>
      <c r="R230" s="1">
        <f t="shared" si="37"/>
        <v>42845</v>
      </c>
      <c r="S230">
        <f t="shared" si="43"/>
        <v>0</v>
      </c>
    </row>
    <row r="231" spans="6:19" x14ac:dyDescent="0.45">
      <c r="F231" s="1" t="e">
        <f t="shared" si="39"/>
        <v>#N/A</v>
      </c>
      <c r="G231">
        <v>228</v>
      </c>
      <c r="H231" s="3">
        <f t="shared" si="40"/>
        <v>1202.4925557987222</v>
      </c>
      <c r="I231" s="3">
        <f t="shared" si="41"/>
        <v>730.13915372723659</v>
      </c>
      <c r="J231" s="3">
        <f t="shared" si="42"/>
        <v>582.63150498219875</v>
      </c>
      <c r="K231" t="e">
        <f>IF(F231&lt;SS4PWG!$D$10,0,SS4PWG!$D$9*0.02*SS4PWG!$D$8)</f>
        <v>#N/A</v>
      </c>
      <c r="L231" s="3" t="e">
        <f t="shared" si="34"/>
        <v>#N/A</v>
      </c>
      <c r="M231" s="3" t="e">
        <f t="shared" si="35"/>
        <v>#N/A</v>
      </c>
      <c r="N231" s="3" t="e">
        <f t="shared" si="36"/>
        <v>#N/A</v>
      </c>
      <c r="O231" t="e">
        <f>IF(SS4PWG!$D$7-L231&gt;0,0,O230+1)</f>
        <v>#N/A</v>
      </c>
      <c r="P231" t="e">
        <f>IF(SS4PWG!$D$7-M231&gt;0,0,P230+1)</f>
        <v>#N/A</v>
      </c>
      <c r="Q231" t="e">
        <f>IF(SS4PWG!$D$7-N231&gt;0,0,Q230+1)</f>
        <v>#N/A</v>
      </c>
      <c r="R231" s="1">
        <f t="shared" si="37"/>
        <v>42846</v>
      </c>
      <c r="S231">
        <f t="shared" si="43"/>
        <v>0</v>
      </c>
    </row>
    <row r="232" spans="6:19" x14ac:dyDescent="0.45">
      <c r="F232" s="1" t="e">
        <f t="shared" si="39"/>
        <v>#N/A</v>
      </c>
      <c r="G232">
        <v>229</v>
      </c>
      <c r="H232" s="3">
        <f t="shared" si="40"/>
        <v>1202.9632531870966</v>
      </c>
      <c r="I232" s="3">
        <f t="shared" si="41"/>
        <v>730.27518815613087</v>
      </c>
      <c r="J232" s="3">
        <f t="shared" si="42"/>
        <v>582.68962307027357</v>
      </c>
      <c r="K232" t="e">
        <f>IF(F232&lt;SS4PWG!$D$10,0,SS4PWG!$D$9*0.02*SS4PWG!$D$8)</f>
        <v>#N/A</v>
      </c>
      <c r="L232" s="3" t="e">
        <f t="shared" si="34"/>
        <v>#N/A</v>
      </c>
      <c r="M232" s="3" t="e">
        <f t="shared" si="35"/>
        <v>#N/A</v>
      </c>
      <c r="N232" s="3" t="e">
        <f t="shared" si="36"/>
        <v>#N/A</v>
      </c>
      <c r="O232" t="e">
        <f>IF(SS4PWG!$D$7-L232&gt;0,0,O231+1)</f>
        <v>#N/A</v>
      </c>
      <c r="P232" t="e">
        <f>IF(SS4PWG!$D$7-M232&gt;0,0,P231+1)</f>
        <v>#N/A</v>
      </c>
      <c r="Q232" t="e">
        <f>IF(SS4PWG!$D$7-N232&gt;0,0,Q231+1)</f>
        <v>#N/A</v>
      </c>
      <c r="R232" s="1">
        <f t="shared" si="37"/>
        <v>42847</v>
      </c>
      <c r="S232">
        <f t="shared" si="43"/>
        <v>0</v>
      </c>
    </row>
    <row r="233" spans="6:19" x14ac:dyDescent="0.45">
      <c r="F233" s="1" t="e">
        <f t="shared" si="39"/>
        <v>#N/A</v>
      </c>
      <c r="G233">
        <v>230</v>
      </c>
      <c r="H233" s="3">
        <f t="shared" si="40"/>
        <v>1203.4207718201926</v>
      </c>
      <c r="I233" s="3">
        <f t="shared" si="41"/>
        <v>730.4069540317472</v>
      </c>
      <c r="J233" s="3">
        <f t="shared" si="42"/>
        <v>582.745777785565</v>
      </c>
      <c r="K233" t="e">
        <f>IF(F233&lt;SS4PWG!$D$10,0,SS4PWG!$D$9*0.02*SS4PWG!$D$8)</f>
        <v>#N/A</v>
      </c>
      <c r="L233" s="3" t="e">
        <f t="shared" si="34"/>
        <v>#N/A</v>
      </c>
      <c r="M233" s="3" t="e">
        <f t="shared" si="35"/>
        <v>#N/A</v>
      </c>
      <c r="N233" s="3" t="e">
        <f t="shared" si="36"/>
        <v>#N/A</v>
      </c>
      <c r="O233" t="e">
        <f>IF(SS4PWG!$D$7-L233&gt;0,0,O232+1)</f>
        <v>#N/A</v>
      </c>
      <c r="P233" t="e">
        <f>IF(SS4PWG!$D$7-M233&gt;0,0,P232+1)</f>
        <v>#N/A</v>
      </c>
      <c r="Q233" t="e">
        <f>IF(SS4PWG!$D$7-N233&gt;0,0,Q232+1)</f>
        <v>#N/A</v>
      </c>
      <c r="R233" s="1">
        <f t="shared" si="37"/>
        <v>42848</v>
      </c>
      <c r="S233">
        <f t="shared" si="43"/>
        <v>0</v>
      </c>
    </row>
    <row r="234" spans="6:19" x14ac:dyDescent="0.45">
      <c r="F234" s="1" t="e">
        <f t="shared" si="39"/>
        <v>#N/A</v>
      </c>
      <c r="G234">
        <v>231</v>
      </c>
      <c r="H234" s="3">
        <f t="shared" si="40"/>
        <v>1203.8654758135451</v>
      </c>
      <c r="I234" s="3">
        <f t="shared" si="41"/>
        <v>730.5345845563171</v>
      </c>
      <c r="J234" s="3">
        <f t="shared" si="42"/>
        <v>582.80003527542544</v>
      </c>
      <c r="K234" t="e">
        <f>IF(F234&lt;SS4PWG!$D$10,0,SS4PWG!$D$9*0.02*SS4PWG!$D$8)</f>
        <v>#N/A</v>
      </c>
      <c r="L234" s="3" t="e">
        <f t="shared" si="34"/>
        <v>#N/A</v>
      </c>
      <c r="M234" s="3" t="e">
        <f t="shared" si="35"/>
        <v>#N/A</v>
      </c>
      <c r="N234" s="3" t="e">
        <f t="shared" si="36"/>
        <v>#N/A</v>
      </c>
      <c r="O234" t="e">
        <f>IF(SS4PWG!$D$7-L234&gt;0,0,O233+1)</f>
        <v>#N/A</v>
      </c>
      <c r="P234" t="e">
        <f>IF(SS4PWG!$D$7-M234&gt;0,0,P233+1)</f>
        <v>#N/A</v>
      </c>
      <c r="Q234" t="e">
        <f>IF(SS4PWG!$D$7-N234&gt;0,0,Q233+1)</f>
        <v>#N/A</v>
      </c>
      <c r="R234" s="1">
        <f t="shared" si="37"/>
        <v>42849</v>
      </c>
      <c r="S234">
        <f t="shared" si="43"/>
        <v>0</v>
      </c>
    </row>
    <row r="235" spans="6:19" x14ac:dyDescent="0.45">
      <c r="F235" s="1" t="e">
        <f t="shared" si="39"/>
        <v>#N/A</v>
      </c>
      <c r="G235">
        <v>232</v>
      </c>
      <c r="H235" s="3">
        <f t="shared" si="40"/>
        <v>1204.2977194950488</v>
      </c>
      <c r="I235" s="3">
        <f t="shared" si="41"/>
        <v>730.65820882131698</v>
      </c>
      <c r="J235" s="3">
        <f t="shared" si="42"/>
        <v>582.85245947066517</v>
      </c>
      <c r="K235" t="e">
        <f>IF(F235&lt;SS4PWG!$D$10,0,SS4PWG!$D$9*0.02*SS4PWG!$D$8)</f>
        <v>#N/A</v>
      </c>
      <c r="L235" s="3" t="e">
        <f t="shared" si="34"/>
        <v>#N/A</v>
      </c>
      <c r="M235" s="3" t="e">
        <f t="shared" si="35"/>
        <v>#N/A</v>
      </c>
      <c r="N235" s="3" t="e">
        <f t="shared" si="36"/>
        <v>#N/A</v>
      </c>
      <c r="O235" t="e">
        <f>IF(SS4PWG!$D$7-L235&gt;0,0,O234+1)</f>
        <v>#N/A</v>
      </c>
      <c r="P235" t="e">
        <f>IF(SS4PWG!$D$7-M235&gt;0,0,P234+1)</f>
        <v>#N/A</v>
      </c>
      <c r="Q235" t="e">
        <f>IF(SS4PWG!$D$7-N235&gt;0,0,Q234+1)</f>
        <v>#N/A</v>
      </c>
      <c r="R235" s="1">
        <f t="shared" si="37"/>
        <v>42850</v>
      </c>
      <c r="S235">
        <f t="shared" si="43"/>
        <v>0</v>
      </c>
    </row>
    <row r="236" spans="6:19" x14ac:dyDescent="0.45">
      <c r="F236" s="1" t="e">
        <f t="shared" si="39"/>
        <v>#N/A</v>
      </c>
      <c r="G236">
        <v>233</v>
      </c>
      <c r="H236" s="3">
        <f t="shared" si="40"/>
        <v>1204.7178476526908</v>
      </c>
      <c r="I236" s="3">
        <f t="shared" si="41"/>
        <v>730.77795193147108</v>
      </c>
      <c r="J236" s="3">
        <f t="shared" si="42"/>
        <v>582.90311215902568</v>
      </c>
      <c r="K236" t="e">
        <f>IF(F236&lt;SS4PWG!$D$10,0,SS4PWG!$D$9*0.02*SS4PWG!$D$8)</f>
        <v>#N/A</v>
      </c>
      <c r="L236" s="3" t="e">
        <f t="shared" si="34"/>
        <v>#N/A</v>
      </c>
      <c r="M236" s="3" t="e">
        <f t="shared" si="35"/>
        <v>#N/A</v>
      </c>
      <c r="N236" s="3" t="e">
        <f t="shared" si="36"/>
        <v>#N/A</v>
      </c>
      <c r="O236" t="e">
        <f>IF(SS4PWG!$D$7-L236&gt;0,0,O235+1)</f>
        <v>#N/A</v>
      </c>
      <c r="P236" t="e">
        <f>IF(SS4PWG!$D$7-M236&gt;0,0,P235+1)</f>
        <v>#N/A</v>
      </c>
      <c r="Q236" t="e">
        <f>IF(SS4PWG!$D$7-N236&gt;0,0,Q235+1)</f>
        <v>#N/A</v>
      </c>
      <c r="R236" s="1">
        <f t="shared" si="37"/>
        <v>42851</v>
      </c>
      <c r="S236">
        <f t="shared" si="43"/>
        <v>0</v>
      </c>
    </row>
    <row r="237" spans="6:19" x14ac:dyDescent="0.45">
      <c r="F237" s="1" t="e">
        <f t="shared" si="39"/>
        <v>#N/A</v>
      </c>
      <c r="G237">
        <v>234</v>
      </c>
      <c r="H237" s="3">
        <f t="shared" si="40"/>
        <v>1205.126195776895</v>
      </c>
      <c r="I237" s="3">
        <f t="shared" si="41"/>
        <v>730.89393512519268</v>
      </c>
      <c r="J237" s="3">
        <f t="shared" si="42"/>
        <v>582.95205305627121</v>
      </c>
      <c r="K237" t="e">
        <f>IF(F237&lt;SS4PWG!$D$10,0,SS4PWG!$D$9*0.02*SS4PWG!$D$8)</f>
        <v>#N/A</v>
      </c>
      <c r="L237" s="3" t="e">
        <f t="shared" si="34"/>
        <v>#N/A</v>
      </c>
      <c r="M237" s="3" t="e">
        <f t="shared" si="35"/>
        <v>#N/A</v>
      </c>
      <c r="N237" s="3" t="e">
        <f t="shared" si="36"/>
        <v>#N/A</v>
      </c>
      <c r="O237" t="e">
        <f>IF(SS4PWG!$D$7-L237&gt;0,0,O236+1)</f>
        <v>#N/A</v>
      </c>
      <c r="P237" t="e">
        <f>IF(SS4PWG!$D$7-M237&gt;0,0,P236+1)</f>
        <v>#N/A</v>
      </c>
      <c r="Q237" t="e">
        <f>IF(SS4PWG!$D$7-N237&gt;0,0,Q236+1)</f>
        <v>#N/A</v>
      </c>
      <c r="R237" s="1">
        <f t="shared" si="37"/>
        <v>42852</v>
      </c>
      <c r="S237">
        <f t="shared" si="43"/>
        <v>0</v>
      </c>
    </row>
    <row r="238" spans="6:19" x14ac:dyDescent="0.45">
      <c r="F238" s="1" t="e">
        <f t="shared" si="39"/>
        <v>#N/A</v>
      </c>
      <c r="G238">
        <v>235</v>
      </c>
      <c r="H238" s="3">
        <f t="shared" si="40"/>
        <v>1205.5230902975436</v>
      </c>
      <c r="I238" s="3">
        <f t="shared" si="41"/>
        <v>731.0062758915559</v>
      </c>
      <c r="J238" s="3">
        <f t="shared" si="42"/>
        <v>582.99933987497275</v>
      </c>
      <c r="K238" t="e">
        <f>IF(F238&lt;SS4PWG!$D$10,0,SS4PWG!$D$9*0.02*SS4PWG!$D$8)</f>
        <v>#N/A</v>
      </c>
      <c r="L238" s="3" t="e">
        <f t="shared" si="34"/>
        <v>#N/A</v>
      </c>
      <c r="M238" s="3" t="e">
        <f t="shared" si="35"/>
        <v>#N/A</v>
      </c>
      <c r="N238" s="3" t="e">
        <f t="shared" si="36"/>
        <v>#N/A</v>
      </c>
      <c r="O238" t="e">
        <f>IF(SS4PWG!$D$7-L238&gt;0,0,O237+1)</f>
        <v>#N/A</v>
      </c>
      <c r="P238" t="e">
        <f>IF(SS4PWG!$D$7-M238&gt;0,0,P237+1)</f>
        <v>#N/A</v>
      </c>
      <c r="Q238" t="e">
        <f>IF(SS4PWG!$D$7-N238&gt;0,0,Q237+1)</f>
        <v>#N/A</v>
      </c>
      <c r="R238" s="1">
        <f t="shared" si="37"/>
        <v>42853</v>
      </c>
      <c r="S238">
        <f t="shared" si="43"/>
        <v>0</v>
      </c>
    </row>
    <row r="239" spans="6:19" x14ac:dyDescent="0.45">
      <c r="F239" s="1" t="e">
        <f t="shared" si="39"/>
        <v>#N/A</v>
      </c>
      <c r="G239">
        <v>236</v>
      </c>
      <c r="H239" s="3">
        <f t="shared" si="40"/>
        <v>1205.9088488157413</v>
      </c>
      <c r="I239" s="3">
        <f t="shared" si="41"/>
        <v>731.1150880838851</v>
      </c>
      <c r="J239" s="3">
        <f t="shared" si="42"/>
        <v>583.04502839105362</v>
      </c>
      <c r="K239" t="e">
        <f>IF(F239&lt;SS4PWG!$D$10,0,SS4PWG!$D$9*0.02*SS4PWG!$D$8)</f>
        <v>#N/A</v>
      </c>
      <c r="L239" s="3" t="e">
        <f t="shared" si="34"/>
        <v>#N/A</v>
      </c>
      <c r="M239" s="3" t="e">
        <f t="shared" si="35"/>
        <v>#N/A</v>
      </c>
      <c r="N239" s="3" t="e">
        <f t="shared" si="36"/>
        <v>#N/A</v>
      </c>
      <c r="O239" t="e">
        <f>IF(SS4PWG!$D$7-L239&gt;0,0,O238+1)</f>
        <v>#N/A</v>
      </c>
      <c r="P239" t="e">
        <f>IF(SS4PWG!$D$7-M239&gt;0,0,P238+1)</f>
        <v>#N/A</v>
      </c>
      <c r="Q239" t="e">
        <f>IF(SS4PWG!$D$7-N239&gt;0,0,Q238+1)</f>
        <v>#N/A</v>
      </c>
      <c r="R239" s="1">
        <f t="shared" si="37"/>
        <v>42854</v>
      </c>
      <c r="S239">
        <f t="shared" si="43"/>
        <v>0</v>
      </c>
    </row>
    <row r="240" spans="6:19" x14ac:dyDescent="0.45">
      <c r="F240" s="1" t="e">
        <f t="shared" si="39"/>
        <v>#N/A</v>
      </c>
      <c r="G240">
        <v>237</v>
      </c>
      <c r="H240" s="3">
        <f t="shared" si="40"/>
        <v>1206.2837803303928</v>
      </c>
      <c r="I240" s="3">
        <f t="shared" si="41"/>
        <v>731.22048203005215</v>
      </c>
      <c r="J240" s="3">
        <f t="shared" si="42"/>
        <v>583.0891725081699</v>
      </c>
      <c r="K240" t="e">
        <f>IF(F240&lt;SS4PWG!$D$10,0,SS4PWG!$D$9*0.02*SS4PWG!$D$8)</f>
        <v>#N/A</v>
      </c>
      <c r="L240" s="3" t="e">
        <f t="shared" si="34"/>
        <v>#N/A</v>
      </c>
      <c r="M240" s="3" t="e">
        <f t="shared" si="35"/>
        <v>#N/A</v>
      </c>
      <c r="N240" s="3" t="e">
        <f t="shared" si="36"/>
        <v>#N/A</v>
      </c>
      <c r="O240" t="e">
        <f>IF(SS4PWG!$D$7-L240&gt;0,0,O239+1)</f>
        <v>#N/A</v>
      </c>
      <c r="P240" t="e">
        <f>IF(SS4PWG!$D$7-M240&gt;0,0,P239+1)</f>
        <v>#N/A</v>
      </c>
      <c r="Q240" t="e">
        <f>IF(SS4PWG!$D$7-N240&gt;0,0,Q239+1)</f>
        <v>#N/A</v>
      </c>
      <c r="R240" s="1">
        <f t="shared" si="37"/>
        <v>42855</v>
      </c>
      <c r="S240">
        <f t="shared" si="43"/>
        <v>0</v>
      </c>
    </row>
    <row r="241" spans="6:19" x14ac:dyDescent="0.45">
      <c r="F241" s="1" t="e">
        <f t="shared" si="39"/>
        <v>#N/A</v>
      </c>
      <c r="G241">
        <v>238</v>
      </c>
      <c r="H241" s="3">
        <f t="shared" si="40"/>
        <v>1206.6481854596648</v>
      </c>
      <c r="I241" s="3">
        <f t="shared" si="41"/>
        <v>731.32256463956651</v>
      </c>
      <c r="J241" s="3">
        <f t="shared" si="42"/>
        <v>583.13182431998996</v>
      </c>
      <c r="K241" t="e">
        <f>IF(F241&lt;SS4PWG!$D$10,0,SS4PWG!$D$9*0.02*SS4PWG!$D$8)</f>
        <v>#N/A</v>
      </c>
      <c r="L241" s="3" t="e">
        <f t="shared" si="34"/>
        <v>#N/A</v>
      </c>
      <c r="M241" s="3" t="e">
        <f t="shared" si="35"/>
        <v>#N/A</v>
      </c>
      <c r="N241" s="3" t="e">
        <f t="shared" si="36"/>
        <v>#N/A</v>
      </c>
      <c r="O241" t="e">
        <f>IF(SS4PWG!$D$7-L241&gt;0,0,O240+1)</f>
        <v>#N/A</v>
      </c>
      <c r="P241" t="e">
        <f>IF(SS4PWG!$D$7-M241&gt;0,0,P240+1)</f>
        <v>#N/A</v>
      </c>
      <c r="Q241" t="e">
        <f>IF(SS4PWG!$D$7-N241&gt;0,0,Q240+1)</f>
        <v>#N/A</v>
      </c>
      <c r="R241" s="1">
        <f t="shared" si="37"/>
        <v>42856</v>
      </c>
      <c r="S241">
        <f t="shared" si="43"/>
        <v>0</v>
      </c>
    </row>
    <row r="242" spans="6:19" x14ac:dyDescent="0.45">
      <c r="F242" s="1" t="e">
        <f t="shared" si="39"/>
        <v>#N/A</v>
      </c>
      <c r="G242">
        <v>239</v>
      </c>
      <c r="H242" s="3">
        <f t="shared" si="40"/>
        <v>1207.0023566574064</v>
      </c>
      <c r="I242" s="3">
        <f t="shared" si="41"/>
        <v>731.42143950754041</v>
      </c>
      <c r="J242" s="3">
        <f t="shared" si="42"/>
        <v>583.17303417044116</v>
      </c>
      <c r="K242" t="e">
        <f>IF(F242&lt;SS4PWG!$D$10,0,SS4PWG!$D$9*0.02*SS4PWG!$D$8)</f>
        <v>#N/A</v>
      </c>
      <c r="L242" s="3" t="e">
        <f t="shared" si="34"/>
        <v>#N/A</v>
      </c>
      <c r="M242" s="3" t="e">
        <f t="shared" si="35"/>
        <v>#N/A</v>
      </c>
      <c r="N242" s="3" t="e">
        <f t="shared" si="36"/>
        <v>#N/A</v>
      </c>
      <c r="O242" t="e">
        <f>IF(SS4PWG!$D$7-L242&gt;0,0,O241+1)</f>
        <v>#N/A</v>
      </c>
      <c r="P242" t="e">
        <f>IF(SS4PWG!$D$7-M242&gt;0,0,P241+1)</f>
        <v>#N/A</v>
      </c>
      <c r="Q242" t="e">
        <f>IF(SS4PWG!$D$7-N242&gt;0,0,Q241+1)</f>
        <v>#N/A</v>
      </c>
      <c r="R242" s="1">
        <f t="shared" si="37"/>
        <v>42857</v>
      </c>
      <c r="S242">
        <f t="shared" si="43"/>
        <v>0</v>
      </c>
    </row>
    <row r="243" spans="6:19" x14ac:dyDescent="0.45">
      <c r="F243" s="1" t="e">
        <f t="shared" si="39"/>
        <v>#N/A</v>
      </c>
      <c r="G243">
        <v>240</v>
      </c>
      <c r="H243" s="3">
        <f t="shared" si="40"/>
        <v>1207.3465784246021</v>
      </c>
      <c r="I243" s="3">
        <f t="shared" si="41"/>
        <v>731.51720701561715</v>
      </c>
      <c r="J243" s="3">
        <f t="shared" si="42"/>
        <v>583.21285071198611</v>
      </c>
      <c r="K243" t="e">
        <f>IF(F243&lt;SS4PWG!$D$10,0,SS4PWG!$D$9*0.02*SS4PWG!$D$8)</f>
        <v>#N/A</v>
      </c>
      <c r="L243" s="3" t="e">
        <f t="shared" si="34"/>
        <v>#N/A</v>
      </c>
      <c r="M243" s="3" t="e">
        <f t="shared" si="35"/>
        <v>#N/A</v>
      </c>
      <c r="N243" s="3" t="e">
        <f t="shared" si="36"/>
        <v>#N/A</v>
      </c>
      <c r="O243" t="e">
        <f>IF(SS4PWG!$D$7-L243&gt;0,0,O242+1)</f>
        <v>#N/A</v>
      </c>
      <c r="P243" t="e">
        <f>IF(SS4PWG!$D$7-M243&gt;0,0,P242+1)</f>
        <v>#N/A</v>
      </c>
      <c r="Q243" t="e">
        <f>IF(SS4PWG!$D$7-N243&gt;0,0,Q242+1)</f>
        <v>#N/A</v>
      </c>
      <c r="R243" s="1">
        <f t="shared" si="37"/>
        <v>42858</v>
      </c>
      <c r="S243">
        <f t="shared" si="43"/>
        <v>0</v>
      </c>
    </row>
    <row r="244" spans="6:19" x14ac:dyDescent="0.45">
      <c r="F244" s="1" t="e">
        <f t="shared" si="39"/>
        <v>#N/A</v>
      </c>
      <c r="G244">
        <v>241</v>
      </c>
      <c r="H244" s="3">
        <f t="shared" si="40"/>
        <v>1207.6811275159373</v>
      </c>
      <c r="I244" s="3">
        <f t="shared" si="41"/>
        <v>731.6099644299378</v>
      </c>
      <c r="J244" s="3">
        <f t="shared" si="42"/>
        <v>583.25132096199104</v>
      </c>
      <c r="K244" t="e">
        <f>IF(F244&lt;SS4PWG!$D$10,0,SS4PWG!$D$9*0.02*SS4PWG!$D$8)</f>
        <v>#N/A</v>
      </c>
      <c r="L244" s="3" t="e">
        <f t="shared" si="34"/>
        <v>#N/A</v>
      </c>
      <c r="M244" s="3" t="e">
        <f t="shared" si="35"/>
        <v>#N/A</v>
      </c>
      <c r="N244" s="3" t="e">
        <f t="shared" si="36"/>
        <v>#N/A</v>
      </c>
      <c r="O244" t="e">
        <f>IF(SS4PWG!$D$7-L244&gt;0,0,O243+1)</f>
        <v>#N/A</v>
      </c>
      <c r="P244" t="e">
        <f>IF(SS4PWG!$D$7-M244&gt;0,0,P243+1)</f>
        <v>#N/A</v>
      </c>
      <c r="Q244" t="e">
        <f>IF(SS4PWG!$D$7-N244&gt;0,0,Q243+1)</f>
        <v>#N/A</v>
      </c>
      <c r="R244" s="1">
        <f t="shared" si="37"/>
        <v>42859</v>
      </c>
      <c r="S244">
        <f t="shared" si="43"/>
        <v>0</v>
      </c>
    </row>
    <row r="245" spans="6:19" x14ac:dyDescent="0.45">
      <c r="F245" s="1" t="e">
        <f t="shared" si="39"/>
        <v>#N/A</v>
      </c>
      <c r="G245">
        <v>242</v>
      </c>
      <c r="H245" s="3">
        <f t="shared" si="40"/>
        <v>1208.0062731415514</v>
      </c>
      <c r="I245" s="3">
        <f t="shared" si="41"/>
        <v>731.69980599622932</v>
      </c>
      <c r="J245" s="3">
        <f t="shared" si="42"/>
        <v>583.28849035724716</v>
      </c>
      <c r="K245" t="e">
        <f>IF(F245&lt;SS4PWG!$D$10,0,SS4PWG!$D$9*0.02*SS4PWG!$D$8)</f>
        <v>#N/A</v>
      </c>
      <c r="L245" s="3" t="e">
        <f t="shared" si="34"/>
        <v>#N/A</v>
      </c>
      <c r="M245" s="3" t="e">
        <f t="shared" si="35"/>
        <v>#N/A</v>
      </c>
      <c r="N245" s="3" t="e">
        <f t="shared" si="36"/>
        <v>#N/A</v>
      </c>
      <c r="O245" t="e">
        <f>IF(SS4PWG!$D$7-L245&gt;0,0,O244+1)</f>
        <v>#N/A</v>
      </c>
      <c r="P245" t="e">
        <f>IF(SS4PWG!$D$7-M245&gt;0,0,P244+1)</f>
        <v>#N/A</v>
      </c>
      <c r="Q245" t="e">
        <f>IF(SS4PWG!$D$7-N245&gt;0,0,Q244+1)</f>
        <v>#N/A</v>
      </c>
      <c r="R245" s="1">
        <f t="shared" si="37"/>
        <v>42860</v>
      </c>
      <c r="S245">
        <f t="shared" si="43"/>
        <v>0</v>
      </c>
    </row>
    <row r="246" spans="6:19" x14ac:dyDescent="0.45">
      <c r="F246" s="1" t="e">
        <f t="shared" si="39"/>
        <v>#N/A</v>
      </c>
      <c r="G246">
        <v>243</v>
      </c>
      <c r="H246" s="3">
        <f t="shared" si="40"/>
        <v>1208.3222771640606</v>
      </c>
      <c r="I246" s="3">
        <f t="shared" si="41"/>
        <v>731.786823032092</v>
      </c>
      <c r="J246" s="3">
        <f t="shared" si="42"/>
        <v>583.32440280670198</v>
      </c>
      <c r="K246" t="e">
        <f>IF(F246&lt;SS4PWG!$D$10,0,SS4PWG!$D$9*0.02*SS4PWG!$D$8)</f>
        <v>#N/A</v>
      </c>
      <c r="L246" s="3" t="e">
        <f t="shared" si="34"/>
        <v>#N/A</v>
      </c>
      <c r="M246" s="3" t="e">
        <f t="shared" si="35"/>
        <v>#N/A</v>
      </c>
      <c r="N246" s="3" t="e">
        <f t="shared" si="36"/>
        <v>#N/A</v>
      </c>
      <c r="O246" t="e">
        <f>IF(SS4PWG!$D$7-L246&gt;0,0,O245+1)</f>
        <v>#N/A</v>
      </c>
      <c r="P246" t="e">
        <f>IF(SS4PWG!$D$7-M246&gt;0,0,P245+1)</f>
        <v>#N/A</v>
      </c>
      <c r="Q246" t="e">
        <f>IF(SS4PWG!$D$7-N246&gt;0,0,Q245+1)</f>
        <v>#N/A</v>
      </c>
      <c r="R246" s="1">
        <f t="shared" si="37"/>
        <v>42861</v>
      </c>
      <c r="S246">
        <f t="shared" si="43"/>
        <v>0</v>
      </c>
    </row>
    <row r="247" spans="6:19" x14ac:dyDescent="0.45">
      <c r="F247" s="1" t="e">
        <f t="shared" si="39"/>
        <v>#N/A</v>
      </c>
      <c r="G247">
        <v>244</v>
      </c>
      <c r="H247" s="3">
        <f t="shared" si="40"/>
        <v>1208.6293942909247</v>
      </c>
      <c r="I247" s="3">
        <f t="shared" si="41"/>
        <v>731.87110401655946</v>
      </c>
      <c r="J247" s="3">
        <f t="shared" si="42"/>
        <v>583.35910074245919</v>
      </c>
      <c r="K247" t="e">
        <f>IF(F247&lt;SS4PWG!$D$10,0,SS4PWG!$D$9*0.02*SS4PWG!$D$8)</f>
        <v>#N/A</v>
      </c>
      <c r="L247" s="3" t="e">
        <f t="shared" si="34"/>
        <v>#N/A</v>
      </c>
      <c r="M247" s="3" t="e">
        <f t="shared" si="35"/>
        <v>#N/A</v>
      </c>
      <c r="N247" s="3" t="e">
        <f t="shared" si="36"/>
        <v>#N/A</v>
      </c>
      <c r="O247" t="e">
        <f>IF(SS4PWG!$D$7-L247&gt;0,0,O246+1)</f>
        <v>#N/A</v>
      </c>
      <c r="P247" t="e">
        <f>IF(SS4PWG!$D$7-M247&gt;0,0,P246+1)</f>
        <v>#N/A</v>
      </c>
      <c r="Q247" t="e">
        <f>IF(SS4PWG!$D$7-N247&gt;0,0,Q246+1)</f>
        <v>#N/A</v>
      </c>
      <c r="R247" s="1">
        <f t="shared" si="37"/>
        <v>42862</v>
      </c>
      <c r="S247">
        <f t="shared" si="43"/>
        <v>0</v>
      </c>
    </row>
    <row r="248" spans="6:19" x14ac:dyDescent="0.45">
      <c r="F248" s="1" t="e">
        <f t="shared" si="39"/>
        <v>#N/A</v>
      </c>
      <c r="G248">
        <v>245</v>
      </c>
      <c r="H248" s="3">
        <f t="shared" si="40"/>
        <v>1208.9278722622496</v>
      </c>
      <c r="I248" s="3">
        <f t="shared" si="41"/>
        <v>731.95273467700997</v>
      </c>
      <c r="J248" s="3">
        <f t="shared" si="42"/>
        <v>583.39262516910026</v>
      </c>
      <c r="K248" t="e">
        <f>IF(F248&lt;SS4PWG!$D$10,0,SS4PWG!$D$9*0.02*SS4PWG!$D$8)</f>
        <v>#N/A</v>
      </c>
      <c r="L248" s="3" t="e">
        <f t="shared" si="34"/>
        <v>#N/A</v>
      </c>
      <c r="M248" s="3" t="e">
        <f t="shared" si="35"/>
        <v>#N/A</v>
      </c>
      <c r="N248" s="3" t="e">
        <f t="shared" si="36"/>
        <v>#N/A</v>
      </c>
      <c r="O248" t="e">
        <f>IF(SS4PWG!$D$7-L248&gt;0,0,O247+1)</f>
        <v>#N/A</v>
      </c>
      <c r="P248" t="e">
        <f>IF(SS4PWG!$D$7-M248&gt;0,0,P247+1)</f>
        <v>#N/A</v>
      </c>
      <c r="Q248" t="e">
        <f>IF(SS4PWG!$D$7-N248&gt;0,0,Q247+1)</f>
        <v>#N/A</v>
      </c>
      <c r="R248" s="1">
        <f t="shared" si="37"/>
        <v>42863</v>
      </c>
      <c r="S248">
        <f t="shared" si="43"/>
        <v>0</v>
      </c>
    </row>
    <row r="249" spans="6:19" x14ac:dyDescent="0.45">
      <c r="F249" s="1" t="e">
        <f t="shared" si="39"/>
        <v>#N/A</v>
      </c>
      <c r="G249">
        <v>246</v>
      </c>
      <c r="H249" s="3">
        <f t="shared" si="40"/>
        <v>1209.2179520340944</v>
      </c>
      <c r="I249" s="3">
        <f t="shared" si="41"/>
        <v>732.03179807349773</v>
      </c>
      <c r="J249" s="3">
        <f t="shared" si="42"/>
        <v>583.42501571138325</v>
      </c>
      <c r="K249" t="e">
        <f>IF(F249&lt;SS4PWG!$D$10,0,SS4PWG!$D$9*0.02*SS4PWG!$D$8)</f>
        <v>#N/A</v>
      </c>
      <c r="L249" s="3" t="e">
        <f t="shared" si="34"/>
        <v>#N/A</v>
      </c>
      <c r="M249" s="3" t="e">
        <f t="shared" si="35"/>
        <v>#N/A</v>
      </c>
      <c r="N249" s="3" t="e">
        <f t="shared" si="36"/>
        <v>#N/A</v>
      </c>
      <c r="O249" t="e">
        <f>IF(SS4PWG!$D$7-L249&gt;0,0,O248+1)</f>
        <v>#N/A</v>
      </c>
      <c r="P249" t="e">
        <f>IF(SS4PWG!$D$7-M249&gt;0,0,P248+1)</f>
        <v>#N/A</v>
      </c>
      <c r="Q249" t="e">
        <f>IF(SS4PWG!$D$7-N249&gt;0,0,Q248+1)</f>
        <v>#N/A</v>
      </c>
      <c r="R249" s="1">
        <f t="shared" si="37"/>
        <v>42864</v>
      </c>
      <c r="S249">
        <f t="shared" si="43"/>
        <v>0</v>
      </c>
    </row>
    <row r="250" spans="6:19" x14ac:dyDescent="0.45">
      <c r="F250" s="1" t="e">
        <f t="shared" si="39"/>
        <v>#N/A</v>
      </c>
      <c r="G250">
        <v>247</v>
      </c>
      <c r="H250" s="3">
        <f t="shared" si="40"/>
        <v>1209.4998679573714</v>
      </c>
      <c r="I250" s="3">
        <f t="shared" si="41"/>
        <v>732.10837468057855</v>
      </c>
      <c r="J250" s="3">
        <f t="shared" si="42"/>
        <v>583.45631066036901</v>
      </c>
      <c r="K250" t="e">
        <f>IF(F250&lt;SS4PWG!$D$10,0,SS4PWG!$D$9*0.02*SS4PWG!$D$8)</f>
        <v>#N/A</v>
      </c>
      <c r="L250" s="3" t="e">
        <f t="shared" si="34"/>
        <v>#N/A</v>
      </c>
      <c r="M250" s="3" t="e">
        <f t="shared" si="35"/>
        <v>#N/A</v>
      </c>
      <c r="N250" s="3" t="e">
        <f t="shared" si="36"/>
        <v>#N/A</v>
      </c>
      <c r="O250" t="e">
        <f>IF(SS4PWG!$D$7-L250&gt;0,0,O249+1)</f>
        <v>#N/A</v>
      </c>
      <c r="P250" t="e">
        <f>IF(SS4PWG!$D$7-M250&gt;0,0,P249+1)</f>
        <v>#N/A</v>
      </c>
      <c r="Q250" t="e">
        <f>IF(SS4PWG!$D$7-N250&gt;0,0,Q249+1)</f>
        <v>#N/A</v>
      </c>
      <c r="R250" s="1">
        <f t="shared" si="37"/>
        <v>42865</v>
      </c>
      <c r="S250">
        <f t="shared" si="43"/>
        <v>0</v>
      </c>
    </row>
    <row r="251" spans="6:19" x14ac:dyDescent="0.45">
      <c r="F251" s="1" t="e">
        <f t="shared" si="39"/>
        <v>#N/A</v>
      </c>
      <c r="G251">
        <v>248</v>
      </c>
      <c r="H251" s="3">
        <f t="shared" si="40"/>
        <v>1209.7738479524212</v>
      </c>
      <c r="I251" s="3">
        <f t="shared" si="41"/>
        <v>732.1825424666979</v>
      </c>
      <c r="J251" s="3">
        <f t="shared" si="42"/>
        <v>583.48654701802604</v>
      </c>
      <c r="K251" t="e">
        <f>IF(F251&lt;SS4PWG!$D$10,0,SS4PWG!$D$9*0.02*SS4PWG!$D$8)</f>
        <v>#N/A</v>
      </c>
      <c r="L251" s="3" t="e">
        <f t="shared" si="34"/>
        <v>#N/A</v>
      </c>
      <c r="M251" s="3" t="e">
        <f t="shared" si="35"/>
        <v>#N/A</v>
      </c>
      <c r="N251" s="3" t="e">
        <f t="shared" si="36"/>
        <v>#N/A</v>
      </c>
      <c r="O251" t="e">
        <f>IF(SS4PWG!$D$7-L251&gt;0,0,O250+1)</f>
        <v>#N/A</v>
      </c>
      <c r="P251" t="e">
        <f>IF(SS4PWG!$D$7-M251&gt;0,0,P250+1)</f>
        <v>#N/A</v>
      </c>
      <c r="Q251" t="e">
        <f>IF(SS4PWG!$D$7-N251&gt;0,0,Q250+1)</f>
        <v>#N/A</v>
      </c>
      <c r="R251" s="1">
        <f t="shared" si="37"/>
        <v>42866</v>
      </c>
      <c r="S251">
        <f t="shared" si="43"/>
        <v>0</v>
      </c>
    </row>
    <row r="252" spans="6:19" x14ac:dyDescent="0.45">
      <c r="F252" s="1" t="e">
        <f t="shared" si="39"/>
        <v>#N/A</v>
      </c>
      <c r="G252">
        <v>249</v>
      </c>
      <c r="H252" s="3">
        <f t="shared" si="40"/>
        <v>1210.0401136793409</v>
      </c>
      <c r="I252" s="3">
        <f t="shared" si="41"/>
        <v>732.25437697120958</v>
      </c>
      <c r="J252" s="3">
        <f t="shared" si="42"/>
        <v>583.51576054036286</v>
      </c>
      <c r="K252" t="e">
        <f>IF(F252&lt;SS4PWG!$D$10,0,SS4PWG!$D$9*0.02*SS4PWG!$D$8)</f>
        <v>#N/A</v>
      </c>
      <c r="L252" s="3" t="e">
        <f t="shared" si="34"/>
        <v>#N/A</v>
      </c>
      <c r="M252" s="3" t="e">
        <f t="shared" si="35"/>
        <v>#N/A</v>
      </c>
      <c r="N252" s="3" t="e">
        <f t="shared" si="36"/>
        <v>#N/A</v>
      </c>
      <c r="O252" t="e">
        <f>IF(SS4PWG!$D$7-L252&gt;0,0,O251+1)</f>
        <v>#N/A</v>
      </c>
      <c r="P252" t="e">
        <f>IF(SS4PWG!$D$7-M252&gt;0,0,P251+1)</f>
        <v>#N/A</v>
      </c>
      <c r="Q252" t="e">
        <f>IF(SS4PWG!$D$7-N252&gt;0,0,Q251+1)</f>
        <v>#N/A</v>
      </c>
      <c r="R252" s="1">
        <f t="shared" si="37"/>
        <v>42867</v>
      </c>
      <c r="S252">
        <f t="shared" si="43"/>
        <v>0</v>
      </c>
    </row>
    <row r="253" spans="6:19" x14ac:dyDescent="0.45">
      <c r="F253" s="1" t="e">
        <f t="shared" si="39"/>
        <v>#N/A</v>
      </c>
      <c r="G253">
        <v>250</v>
      </c>
      <c r="H253" s="3">
        <f t="shared" si="40"/>
        <v>1210.2988807041504</v>
      </c>
      <c r="I253" s="3">
        <f t="shared" si="41"/>
        <v>732.3239513790918</v>
      </c>
      <c r="J253" s="3">
        <f t="shared" si="42"/>
        <v>583.54398577913423</v>
      </c>
      <c r="K253" t="e">
        <f>IF(F253&lt;SS4PWG!$D$10,0,SS4PWG!$D$9*0.02*SS4PWG!$D$8)</f>
        <v>#N/A</v>
      </c>
      <c r="L253" s="3" t="e">
        <f t="shared" si="34"/>
        <v>#N/A</v>
      </c>
      <c r="M253" s="3" t="e">
        <f t="shared" si="35"/>
        <v>#N/A</v>
      </c>
      <c r="N253" s="3" t="e">
        <f t="shared" si="36"/>
        <v>#N/A</v>
      </c>
      <c r="O253" t="e">
        <f>IF(SS4PWG!$D$7-L253&gt;0,0,O252+1)</f>
        <v>#N/A</v>
      </c>
      <c r="P253" t="e">
        <f>IF(SS4PWG!$D$7-M253&gt;0,0,P252+1)</f>
        <v>#N/A</v>
      </c>
      <c r="Q253" t="e">
        <f>IF(SS4PWG!$D$7-N253&gt;0,0,Q252+1)</f>
        <v>#N/A</v>
      </c>
      <c r="R253" s="1">
        <f t="shared" si="37"/>
        <v>42868</v>
      </c>
      <c r="S253">
        <f t="shared" si="43"/>
        <v>0</v>
      </c>
    </row>
    <row r="254" spans="6:19" x14ac:dyDescent="0.45">
      <c r="F254" s="1" t="e">
        <f t="shared" si="39"/>
        <v>#N/A</v>
      </c>
      <c r="G254">
        <v>251</v>
      </c>
      <c r="H254" s="3">
        <f t="shared" si="40"/>
        <v>1210.5503586608759</v>
      </c>
      <c r="I254" s="3">
        <f t="shared" si="41"/>
        <v>732.39133659342474</v>
      </c>
      <c r="J254" s="3">
        <f t="shared" si="42"/>
        <v>583.57125612216873</v>
      </c>
      <c r="K254" t="e">
        <f>IF(F254&lt;SS4PWG!$D$10,0,SS4PWG!$D$9*0.02*SS4PWG!$D$8)</f>
        <v>#N/A</v>
      </c>
      <c r="L254" s="3" t="e">
        <f t="shared" si="34"/>
        <v>#N/A</v>
      </c>
      <c r="M254" s="3" t="e">
        <f t="shared" si="35"/>
        <v>#N/A</v>
      </c>
      <c r="N254" s="3" t="e">
        <f t="shared" si="36"/>
        <v>#N/A</v>
      </c>
      <c r="O254" t="e">
        <f>IF(SS4PWG!$D$7-L254&gt;0,0,O253+1)</f>
        <v>#N/A</v>
      </c>
      <c r="P254" t="e">
        <f>IF(SS4PWG!$D$7-M254&gt;0,0,P253+1)</f>
        <v>#N/A</v>
      </c>
      <c r="Q254" t="e">
        <f>IF(SS4PWG!$D$7-N254&gt;0,0,Q253+1)</f>
        <v>#N/A</v>
      </c>
      <c r="R254" s="1">
        <f t="shared" si="37"/>
        <v>42869</v>
      </c>
      <c r="S254">
        <f t="shared" si="43"/>
        <v>0</v>
      </c>
    </row>
    <row r="255" spans="6:19" x14ac:dyDescent="0.45">
      <c r="F255" s="1" t="e">
        <f t="shared" si="39"/>
        <v>#N/A</v>
      </c>
      <c r="G255">
        <v>252</v>
      </c>
      <c r="H255" s="3">
        <f t="shared" si="40"/>
        <v>1210.7947514096318</v>
      </c>
      <c r="I255" s="3">
        <f t="shared" si="41"/>
        <v>732.45660130569411</v>
      </c>
      <c r="J255" s="3">
        <f t="shared" si="42"/>
        <v>583.5976038323613</v>
      </c>
      <c r="K255" t="e">
        <f>IF(F255&lt;SS4PWG!$D$10,0,SS4PWG!$D$9*0.02*SS4PWG!$D$8)</f>
        <v>#N/A</v>
      </c>
      <c r="L255" s="3" t="e">
        <f t="shared" si="34"/>
        <v>#N/A</v>
      </c>
      <c r="M255" s="3" t="e">
        <f t="shared" si="35"/>
        <v>#N/A</v>
      </c>
      <c r="N255" s="3" t="e">
        <f t="shared" si="36"/>
        <v>#N/A</v>
      </c>
      <c r="O255" t="e">
        <f>IF(SS4PWG!$D$7-L255&gt;0,0,O254+1)</f>
        <v>#N/A</v>
      </c>
      <c r="P255" t="e">
        <f>IF(SS4PWG!$D$7-M255&gt;0,0,P254+1)</f>
        <v>#N/A</v>
      </c>
      <c r="Q255" t="e">
        <f>IF(SS4PWG!$D$7-N255&gt;0,0,Q254+1)</f>
        <v>#N/A</v>
      </c>
      <c r="R255" s="1">
        <f t="shared" si="37"/>
        <v>42870</v>
      </c>
      <c r="S255">
        <f t="shared" si="43"/>
        <v>0</v>
      </c>
    </row>
    <row r="256" spans="6:19" x14ac:dyDescent="0.45">
      <c r="F256" s="1" t="e">
        <f t="shared" si="39"/>
        <v>#N/A</v>
      </c>
      <c r="G256">
        <v>253</v>
      </c>
      <c r="H256" s="3">
        <f t="shared" si="40"/>
        <v>1211.0322571907855</v>
      </c>
      <c r="I256" s="3">
        <f t="shared" si="41"/>
        <v>732.51981206398068</v>
      </c>
      <c r="J256" s="3">
        <f t="shared" si="42"/>
        <v>583.62306008537269</v>
      </c>
      <c r="K256" t="e">
        <f>IF(F256&lt;SS4PWG!$D$10,0,SS4PWG!$D$9*0.02*SS4PWG!$D$8)</f>
        <v>#N/A</v>
      </c>
      <c r="L256" s="3" t="e">
        <f t="shared" si="34"/>
        <v>#N/A</v>
      </c>
      <c r="M256" s="3" t="e">
        <f t="shared" si="35"/>
        <v>#N/A</v>
      </c>
      <c r="N256" s="3" t="e">
        <f t="shared" si="36"/>
        <v>#N/A</v>
      </c>
      <c r="O256" t="e">
        <f>IF(SS4PWG!$D$7-L256&gt;0,0,O255+1)</f>
        <v>#N/A</v>
      </c>
      <c r="P256" t="e">
        <f>IF(SS4PWG!$D$7-M256&gt;0,0,P255+1)</f>
        <v>#N/A</v>
      </c>
      <c r="Q256" t="e">
        <f>IF(SS4PWG!$D$7-N256&gt;0,0,Q255+1)</f>
        <v>#N/A</v>
      </c>
      <c r="R256" s="1">
        <f t="shared" si="37"/>
        <v>42871</v>
      </c>
      <c r="S256">
        <f t="shared" si="43"/>
        <v>0</v>
      </c>
    </row>
    <row r="257" spans="6:19" x14ac:dyDescent="0.45">
      <c r="F257" s="1" t="e">
        <f t="shared" si="39"/>
        <v>#N/A</v>
      </c>
      <c r="G257">
        <v>254</v>
      </c>
      <c r="H257" s="3">
        <f t="shared" si="40"/>
        <v>1211.263068775278</v>
      </c>
      <c r="I257" s="3">
        <f t="shared" si="41"/>
        <v>732.58103333909708</v>
      </c>
      <c r="J257" s="3">
        <f t="shared" si="42"/>
        <v>583.64765500608098</v>
      </c>
      <c r="K257" t="e">
        <f>IF(F257&lt;SS4PWG!$D$10,0,SS4PWG!$D$9*0.02*SS4PWG!$D$8)</f>
        <v>#N/A</v>
      </c>
      <c r="L257" s="3" t="e">
        <f t="shared" si="34"/>
        <v>#N/A</v>
      </c>
      <c r="M257" s="3" t="e">
        <f t="shared" si="35"/>
        <v>#N/A</v>
      </c>
      <c r="N257" s="3" t="e">
        <f t="shared" si="36"/>
        <v>#N/A</v>
      </c>
      <c r="O257" t="e">
        <f>IF(SS4PWG!$D$7-L257&gt;0,0,O256+1)</f>
        <v>#N/A</v>
      </c>
      <c r="P257" t="e">
        <f>IF(SS4PWG!$D$7-M257&gt;0,0,P256+1)</f>
        <v>#N/A</v>
      </c>
      <c r="Q257" t="e">
        <f>IF(SS4PWG!$D$7-N257&gt;0,0,Q256+1)</f>
        <v>#N/A</v>
      </c>
      <c r="R257" s="1">
        <f t="shared" si="37"/>
        <v>42872</v>
      </c>
      <c r="S257">
        <f t="shared" si="43"/>
        <v>0</v>
      </c>
    </row>
    <row r="258" spans="6:19" x14ac:dyDescent="0.45">
      <c r="F258" s="1" t="e">
        <f t="shared" si="39"/>
        <v>#N/A</v>
      </c>
      <c r="G258">
        <v>255</v>
      </c>
      <c r="H258" s="3">
        <f t="shared" si="40"/>
        <v>1211.487373611189</v>
      </c>
      <c r="I258" s="3">
        <f t="shared" si="41"/>
        <v>732.64032758873145</v>
      </c>
      <c r="J258" s="3">
        <f t="shared" si="42"/>
        <v>583.67141770382182</v>
      </c>
      <c r="K258" t="e">
        <f>IF(F258&lt;SS4PWG!$D$10,0,SS4PWG!$D$9*0.02*SS4PWG!$D$8)</f>
        <v>#N/A</v>
      </c>
      <c r="L258" s="3" t="e">
        <f t="shared" si="34"/>
        <v>#N/A</v>
      </c>
      <c r="M258" s="3" t="e">
        <f t="shared" si="35"/>
        <v>#N/A</v>
      </c>
      <c r="N258" s="3" t="e">
        <f t="shared" si="36"/>
        <v>#N/A</v>
      </c>
      <c r="O258" t="e">
        <f>IF(SS4PWG!$D$7-L258&gt;0,0,O257+1)</f>
        <v>#N/A</v>
      </c>
      <c r="P258" t="e">
        <f>IF(SS4PWG!$D$7-M258&gt;0,0,P257+1)</f>
        <v>#N/A</v>
      </c>
      <c r="Q258" t="e">
        <f>IF(SS4PWG!$D$7-N258&gt;0,0,Q257+1)</f>
        <v>#N/A</v>
      </c>
      <c r="R258" s="1">
        <f t="shared" si="37"/>
        <v>42873</v>
      </c>
      <c r="S258">
        <f t="shared" si="43"/>
        <v>0</v>
      </c>
    </row>
    <row r="259" spans="6:19" x14ac:dyDescent="0.45">
      <c r="F259" s="1" t="e">
        <f t="shared" si="39"/>
        <v>#N/A</v>
      </c>
      <c r="G259">
        <v>256</v>
      </c>
      <c r="H259" s="3">
        <f t="shared" si="40"/>
        <v>1211.7053539666149</v>
      </c>
      <c r="I259" s="3">
        <f t="shared" si="41"/>
        <v>732.69775531965252</v>
      </c>
      <c r="J259" s="3">
        <f t="shared" si="42"/>
        <v>583.69437630645996</v>
      </c>
      <c r="K259" t="e">
        <f>IF(F259&lt;SS4PWG!$D$10,0,SS4PWG!$D$9*0.02*SS4PWG!$D$8)</f>
        <v>#N/A</v>
      </c>
      <c r="L259" s="3" t="e">
        <f t="shared" si="34"/>
        <v>#N/A</v>
      </c>
      <c r="M259" s="3" t="e">
        <f t="shared" si="35"/>
        <v>#N/A</v>
      </c>
      <c r="N259" s="3" t="e">
        <f t="shared" si="36"/>
        <v>#N/A</v>
      </c>
      <c r="O259" t="e">
        <f>IF(SS4PWG!$D$7-L259&gt;0,0,O258+1)</f>
        <v>#N/A</v>
      </c>
      <c r="P259" t="e">
        <f>IF(SS4PWG!$D$7-M259&gt;0,0,P258+1)</f>
        <v>#N/A</v>
      </c>
      <c r="Q259" t="e">
        <f>IF(SS4PWG!$D$7-N259&gt;0,0,Q258+1)</f>
        <v>#N/A</v>
      </c>
      <c r="R259" s="1">
        <f t="shared" si="37"/>
        <v>42874</v>
      </c>
      <c r="S259">
        <f t="shared" si="43"/>
        <v>0</v>
      </c>
    </row>
    <row r="260" spans="6:19" x14ac:dyDescent="0.45">
      <c r="F260" s="1" t="e">
        <f t="shared" si="39"/>
        <v>#N/A</v>
      </c>
      <c r="G260">
        <v>257</v>
      </c>
      <c r="H260" s="3">
        <f t="shared" si="40"/>
        <v>1211.917187068949</v>
      </c>
      <c r="I260" s="3">
        <f t="shared" si="41"/>
        <v>732.75337514803414</v>
      </c>
      <c r="J260" s="3">
        <f t="shared" si="42"/>
        <v>583.71655799332711</v>
      </c>
      <c r="K260" t="e">
        <f>IF(F260&lt;SS4PWG!$D$10,0,SS4PWG!$D$9*0.02*SS4PWG!$D$8)</f>
        <v>#N/A</v>
      </c>
      <c r="L260" s="3" t="e">
        <f t="shared" si="34"/>
        <v>#N/A</v>
      </c>
      <c r="M260" s="3" t="e">
        <f t="shared" si="35"/>
        <v>#N/A</v>
      </c>
      <c r="N260" s="3" t="e">
        <f t="shared" si="36"/>
        <v>#N/A</v>
      </c>
      <c r="O260" t="e">
        <f>IF(SS4PWG!$D$7-L260&gt;0,0,O259+1)</f>
        <v>#N/A</v>
      </c>
      <c r="P260" t="e">
        <f>IF(SS4PWG!$D$7-M260&gt;0,0,P259+1)</f>
        <v>#N/A</v>
      </c>
      <c r="Q260" t="e">
        <f>IF(SS4PWG!$D$7-N260&gt;0,0,Q259+1)</f>
        <v>#N/A</v>
      </c>
      <c r="R260" s="1">
        <f t="shared" si="37"/>
        <v>42875</v>
      </c>
      <c r="S260">
        <f t="shared" si="43"/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60"/>
  <sheetViews>
    <sheetView workbookViewId="0">
      <selection activeCell="P37" sqref="P37"/>
    </sheetView>
  </sheetViews>
  <sheetFormatPr defaultRowHeight="18" x14ac:dyDescent="0.45"/>
  <cols>
    <col min="2" max="2" width="11.09765625" customWidth="1"/>
    <col min="3" max="3" width="10" bestFit="1" customWidth="1"/>
    <col min="4" max="6" width="9.09765625" customWidth="1"/>
    <col min="29" max="29" width="10.59765625" customWidth="1"/>
    <col min="40" max="40" width="9.3984375" bestFit="1" customWidth="1"/>
    <col min="41" max="44" width="9.3984375" customWidth="1"/>
  </cols>
  <sheetData>
    <row r="1" spans="1:61" ht="38.25" customHeight="1" x14ac:dyDescent="0.45">
      <c r="N1" t="s">
        <v>16</v>
      </c>
      <c r="AC1" s="6" t="s">
        <v>18</v>
      </c>
      <c r="AD1" s="6" t="s">
        <v>19</v>
      </c>
      <c r="AE1" s="6"/>
      <c r="AF1" s="6"/>
      <c r="AG1" s="6"/>
      <c r="AH1" s="6"/>
      <c r="AS1" t="s">
        <v>46</v>
      </c>
    </row>
    <row r="2" spans="1:61" x14ac:dyDescent="0.45">
      <c r="H2" t="s">
        <v>1</v>
      </c>
      <c r="I2" t="s">
        <v>26</v>
      </c>
      <c r="J2" t="s">
        <v>27</v>
      </c>
      <c r="K2" t="s">
        <v>28</v>
      </c>
      <c r="L2" t="s">
        <v>29</v>
      </c>
      <c r="M2" t="s">
        <v>30</v>
      </c>
      <c r="N2" t="s">
        <v>31</v>
      </c>
      <c r="O2" t="s">
        <v>32</v>
      </c>
      <c r="P2" t="s">
        <v>33</v>
      </c>
      <c r="Q2" t="s">
        <v>34</v>
      </c>
      <c r="R2" t="s">
        <v>35</v>
      </c>
      <c r="S2" t="s">
        <v>36</v>
      </c>
      <c r="T2" t="s">
        <v>37</v>
      </c>
      <c r="U2" t="s">
        <v>38</v>
      </c>
      <c r="V2" t="s">
        <v>39</v>
      </c>
      <c r="W2" t="s">
        <v>40</v>
      </c>
      <c r="X2" t="s">
        <v>41</v>
      </c>
      <c r="Y2" t="s">
        <v>42</v>
      </c>
      <c r="Z2" t="s">
        <v>43</v>
      </c>
      <c r="AA2" t="s">
        <v>44</v>
      </c>
      <c r="AB2" t="s">
        <v>45</v>
      </c>
      <c r="AC2" t="s">
        <v>17</v>
      </c>
      <c r="AD2" t="s">
        <v>31</v>
      </c>
      <c r="AE2" t="s">
        <v>32</v>
      </c>
      <c r="AF2" t="s">
        <v>33</v>
      </c>
      <c r="AG2" t="s">
        <v>34</v>
      </c>
      <c r="AH2" t="s">
        <v>35</v>
      </c>
      <c r="AI2" t="s">
        <v>36</v>
      </c>
      <c r="AJ2" t="s">
        <v>37</v>
      </c>
      <c r="AK2" t="s">
        <v>38</v>
      </c>
      <c r="AL2" t="s">
        <v>39</v>
      </c>
      <c r="AM2" t="s">
        <v>40</v>
      </c>
      <c r="AN2" t="s">
        <v>41</v>
      </c>
      <c r="AO2" t="s">
        <v>42</v>
      </c>
      <c r="AP2" t="s">
        <v>43</v>
      </c>
      <c r="AQ2" t="s">
        <v>44</v>
      </c>
      <c r="AR2" t="s">
        <v>45</v>
      </c>
      <c r="AS2" t="s">
        <v>31</v>
      </c>
      <c r="AT2" t="s">
        <v>32</v>
      </c>
      <c r="AU2" t="s">
        <v>33</v>
      </c>
      <c r="AV2" t="s">
        <v>34</v>
      </c>
      <c r="AW2" t="s">
        <v>35</v>
      </c>
      <c r="AX2" t="s">
        <v>36</v>
      </c>
      <c r="AY2" t="s">
        <v>37</v>
      </c>
      <c r="AZ2" t="s">
        <v>38</v>
      </c>
      <c r="BA2" t="s">
        <v>39</v>
      </c>
      <c r="BB2" t="s">
        <v>40</v>
      </c>
      <c r="BC2" t="s">
        <v>41</v>
      </c>
      <c r="BD2" t="s">
        <v>42</v>
      </c>
      <c r="BE2" t="s">
        <v>43</v>
      </c>
      <c r="BF2" t="s">
        <v>44</v>
      </c>
      <c r="BG2" t="s">
        <v>45</v>
      </c>
    </row>
    <row r="3" spans="1:61" x14ac:dyDescent="0.45">
      <c r="H3" s="1">
        <f>MIN(播種日比較!C5:C9)</f>
        <v>42607</v>
      </c>
      <c r="I3">
        <f>$H3-播種日比較!$C$5</f>
        <v>0</v>
      </c>
      <c r="J3">
        <f>$H3-播種日比較!$C$6</f>
        <v>-5</v>
      </c>
      <c r="K3">
        <f>$H3-播種日比較!$C$7</f>
        <v>-10</v>
      </c>
      <c r="L3">
        <f>$H3-播種日比較!$C$8</f>
        <v>-15</v>
      </c>
      <c r="M3">
        <f>$H3-播種日比較!$C$9</f>
        <v>-20</v>
      </c>
      <c r="N3" s="3">
        <f t="shared" ref="N3:N66" si="0">IF($I3&lt;0,NA(),$B$29*EXP(-$C$29*EXP(-$D$29*$I3)))</f>
        <v>0.14586275218344927</v>
      </c>
      <c r="O3" s="3" t="e">
        <f t="shared" ref="O3:O66" si="1">IF($J3&lt;0,NA(),$B$30*EXP(-$C$30*EXP(-$D$30*$J3)))</f>
        <v>#N/A</v>
      </c>
      <c r="P3" s="3" t="e">
        <f t="shared" ref="P3:P66" si="2">IF($K3&lt;0,NA(),$B$31*EXP(-$C$31*EXP(-$D$31*$K3)))</f>
        <v>#N/A</v>
      </c>
      <c r="Q3" s="3" t="e">
        <f t="shared" ref="Q3:Q66" si="3">IF($L3&lt;0,NA(),$B$32*EXP(-$C$32*EXP(-$D$32*$L3)))</f>
        <v>#N/A</v>
      </c>
      <c r="R3" s="3" t="e">
        <f t="shared" ref="R3:R66" si="4">IF($M3&lt;0,NA(),$B$33*EXP(-$C$33*EXP(-$D$33*$M3)))</f>
        <v>#N/A</v>
      </c>
      <c r="S3" s="3">
        <f t="shared" ref="S3:S66" si="5">IF($I3&lt;0,NA(),$B$34*EXP(-$C$34*EXP(-$D$34*$I3)))</f>
        <v>0.12611489900804443</v>
      </c>
      <c r="T3" s="3" t="e">
        <f t="shared" ref="T3:T66" si="6">IF($J3&lt;0,NA(),$B$35*EXP(-$C$35*EXP(-$D$35*$J3)))</f>
        <v>#N/A</v>
      </c>
      <c r="U3" s="3" t="e">
        <f t="shared" ref="U3:U66" si="7">IF($K3&lt;0,NA(),$B$36*EXP(-$C$36*EXP(-$D$36*$K3)))</f>
        <v>#N/A</v>
      </c>
      <c r="V3" s="3" t="e">
        <f t="shared" ref="V3:V66" si="8">IF($L3&lt;0,NA(),$B$37*EXP(-$C$37*EXP(-$D$37*$L3)))</f>
        <v>#N/A</v>
      </c>
      <c r="W3" s="3" t="e">
        <f t="shared" ref="W3:W66" si="9">IF($M3&lt;0,NA(),$B$38*EXP(-$C$38*EXP(-$D$38*$M3)))</f>
        <v>#N/A</v>
      </c>
      <c r="X3" s="3">
        <f t="shared" ref="X3:X66" si="10">IF($I3&lt;0,NA(),$B$39*EXP(-$C$39*EXP(-$D$39*$I3)))</f>
        <v>0.29861371056274472</v>
      </c>
      <c r="Y3" s="3" t="e">
        <f t="shared" ref="Y3:Y66" si="11">IF($J3&lt;0,NA(),$B$40*EXP(-$C$40*EXP(-$D$40*$J3)))</f>
        <v>#N/A</v>
      </c>
      <c r="Z3" s="3" t="e">
        <f t="shared" ref="Z3:Z66" si="12">IF($K3&lt;0,NA(),$B$41*EXP(-$C$41*EXP(-$D$41*$K3)))</f>
        <v>#N/A</v>
      </c>
      <c r="AA3" s="3" t="e">
        <f t="shared" ref="AA3:AA66" si="13">IF($L3&lt;0,NA(),$B$42*EXP(-$C$42*EXP(-$D$42*$L3)))</f>
        <v>#N/A</v>
      </c>
      <c r="AB3" s="3" t="e">
        <f t="shared" ref="AB3:AB66" si="14">IF($M3&lt;0,NA(),$B$43*EXP(-$C$43*EXP(-$D$43*$M3)))</f>
        <v>#N/A</v>
      </c>
      <c r="AC3">
        <f>IF(H3&lt;播種日比較!$C$14,0,播種日比較!$C$13*0.02*播種日比較!$C$12)</f>
        <v>0</v>
      </c>
      <c r="AD3">
        <f t="shared" ref="AD3:AR3" si="15">IF(ISNA(N3),0,$AC3/0.85*1000/N3/100)</f>
        <v>0</v>
      </c>
      <c r="AE3">
        <f t="shared" si="15"/>
        <v>0</v>
      </c>
      <c r="AF3">
        <f t="shared" si="15"/>
        <v>0</v>
      </c>
      <c r="AG3">
        <f t="shared" si="15"/>
        <v>0</v>
      </c>
      <c r="AH3">
        <f t="shared" si="15"/>
        <v>0</v>
      </c>
      <c r="AI3">
        <f t="shared" si="15"/>
        <v>0</v>
      </c>
      <c r="AJ3">
        <f t="shared" si="15"/>
        <v>0</v>
      </c>
      <c r="AK3">
        <f t="shared" si="15"/>
        <v>0</v>
      </c>
      <c r="AL3">
        <f t="shared" si="15"/>
        <v>0</v>
      </c>
      <c r="AM3">
        <f t="shared" si="15"/>
        <v>0</v>
      </c>
      <c r="AN3">
        <f t="shared" si="15"/>
        <v>0</v>
      </c>
      <c r="AO3">
        <f t="shared" si="15"/>
        <v>0</v>
      </c>
      <c r="AP3">
        <f t="shared" si="15"/>
        <v>0</v>
      </c>
      <c r="AQ3">
        <f t="shared" si="15"/>
        <v>0</v>
      </c>
      <c r="AR3">
        <f t="shared" si="15"/>
        <v>0</v>
      </c>
      <c r="AS3">
        <f>IF(播種日比較!$C$11-AD3&gt;0,0,AS2+1)</f>
        <v>0</v>
      </c>
      <c r="AT3">
        <f>IF(播種日比較!$C$11-AE3&gt;0,0,AT2+1)</f>
        <v>0</v>
      </c>
      <c r="AU3">
        <f>IF(播種日比較!$C$11-AF3&gt;0,0,AU2+1)</f>
        <v>0</v>
      </c>
      <c r="AV3">
        <f>IF(播種日比較!$C$11-AG3&gt;0,0,AV2+1)</f>
        <v>0</v>
      </c>
      <c r="AW3">
        <f>IF(播種日比較!$C$11-AH3&gt;0,0,AW2+1)</f>
        <v>0</v>
      </c>
      <c r="AX3">
        <f>IF(播種日比較!$C$11-AI3&gt;0,0,AX2+1)</f>
        <v>0</v>
      </c>
      <c r="AY3">
        <f>IF(播種日比較!$C$11-AJ3&gt;0,0,AY2+1)</f>
        <v>0</v>
      </c>
      <c r="AZ3">
        <f>IF(播種日比較!$C$11-AK3&gt;0,0,AZ2+1)</f>
        <v>0</v>
      </c>
      <c r="BA3">
        <f>IF(播種日比較!$C$11-AL3&gt;0,0,BA2+1)</f>
        <v>0</v>
      </c>
      <c r="BB3">
        <f>IF(播種日比較!$C$11-AM3&gt;0,0,BB2+1)</f>
        <v>0</v>
      </c>
      <c r="BC3">
        <f>IF(播種日比較!$C$11-AN3&gt;0,0,BC2+1)</f>
        <v>0</v>
      </c>
      <c r="BD3">
        <f>IF(播種日比較!$C$11-AO3&gt;0,0,BD2+1)</f>
        <v>0</v>
      </c>
      <c r="BE3">
        <f>IF(播種日比較!$C$11-AP3&gt;0,0,BE2+1)</f>
        <v>0</v>
      </c>
      <c r="BF3">
        <f>IF(播種日比較!$C$11-AQ3&gt;0,0,BF2+1)</f>
        <v>0</v>
      </c>
      <c r="BG3">
        <f>IF(播種日比較!$C$11-AR3&gt;0,0,BG2+1)</f>
        <v>0</v>
      </c>
      <c r="BH3" s="1">
        <f>MIN(播種日比較!C5:C9)</f>
        <v>42607</v>
      </c>
      <c r="BI3">
        <f>COUNTIF(AS3:BG3,0)</f>
        <v>15</v>
      </c>
    </row>
    <row r="4" spans="1:61" x14ac:dyDescent="0.45">
      <c r="B4" t="s">
        <v>3</v>
      </c>
      <c r="C4" t="s">
        <v>2</v>
      </c>
      <c r="E4" t="s">
        <v>93</v>
      </c>
      <c r="F4" t="s">
        <v>94</v>
      </c>
      <c r="H4" s="1">
        <f t="shared" ref="H4:H12" si="16">IF(ISERROR(#REF!=0),H3+1,IF(#REF!=0,"NA",H3+1))</f>
        <v>42608</v>
      </c>
      <c r="I4">
        <f>$H4-播種日比較!$C$5</f>
        <v>1</v>
      </c>
      <c r="J4">
        <f>$H4-播種日比較!$C$6</f>
        <v>-4</v>
      </c>
      <c r="K4">
        <f>$H4-播種日比較!$C$7</f>
        <v>-9</v>
      </c>
      <c r="L4">
        <f>$H4-播種日比較!$C$8</f>
        <v>-14</v>
      </c>
      <c r="M4">
        <f>$H4-播種日比較!$C$9</f>
        <v>-19</v>
      </c>
      <c r="N4" s="3">
        <f t="shared" si="0"/>
        <v>0.18484488644757555</v>
      </c>
      <c r="O4" s="3" t="e">
        <f t="shared" si="1"/>
        <v>#N/A</v>
      </c>
      <c r="P4" s="3" t="e">
        <f t="shared" si="2"/>
        <v>#N/A</v>
      </c>
      <c r="Q4" s="3" t="e">
        <f t="shared" si="3"/>
        <v>#N/A</v>
      </c>
      <c r="R4" s="3" t="e">
        <f t="shared" si="4"/>
        <v>#N/A</v>
      </c>
      <c r="S4" s="3">
        <f t="shared" si="5"/>
        <v>0.16672833479894253</v>
      </c>
      <c r="T4" s="3" t="e">
        <f t="shared" si="6"/>
        <v>#N/A</v>
      </c>
      <c r="U4" s="3" t="e">
        <f t="shared" si="7"/>
        <v>#N/A</v>
      </c>
      <c r="V4" s="3" t="e">
        <f t="shared" si="8"/>
        <v>#N/A</v>
      </c>
      <c r="W4" s="3" t="e">
        <f t="shared" si="9"/>
        <v>#N/A</v>
      </c>
      <c r="X4" s="3">
        <f t="shared" si="10"/>
        <v>0.38469027399916639</v>
      </c>
      <c r="Y4" s="3" t="e">
        <f t="shared" si="11"/>
        <v>#N/A</v>
      </c>
      <c r="Z4" s="3" t="e">
        <f t="shared" si="12"/>
        <v>#N/A</v>
      </c>
      <c r="AA4" s="3" t="e">
        <f t="shared" si="13"/>
        <v>#N/A</v>
      </c>
      <c r="AB4" s="3" t="e">
        <f t="shared" si="14"/>
        <v>#N/A</v>
      </c>
      <c r="AC4">
        <f>IF(H4&lt;播種日比較!$C$14,0,播種日比較!$C$13*0.02*播種日比較!$C$12)</f>
        <v>0</v>
      </c>
      <c r="AD4" s="3">
        <f t="shared" ref="AD4:AR4" si="17">AD3+IF(ISNA(N4),0,$AC4/0.85*1000/N4/100)</f>
        <v>0</v>
      </c>
      <c r="AE4" s="3">
        <f t="shared" si="17"/>
        <v>0</v>
      </c>
      <c r="AF4" s="3">
        <f t="shared" si="17"/>
        <v>0</v>
      </c>
      <c r="AG4" s="3">
        <f t="shared" si="17"/>
        <v>0</v>
      </c>
      <c r="AH4" s="3">
        <f t="shared" si="17"/>
        <v>0</v>
      </c>
      <c r="AI4" s="3">
        <f t="shared" si="17"/>
        <v>0</v>
      </c>
      <c r="AJ4" s="3">
        <f t="shared" si="17"/>
        <v>0</v>
      </c>
      <c r="AK4" s="3">
        <f t="shared" si="17"/>
        <v>0</v>
      </c>
      <c r="AL4" s="3">
        <f t="shared" si="17"/>
        <v>0</v>
      </c>
      <c r="AM4" s="3">
        <f t="shared" si="17"/>
        <v>0</v>
      </c>
      <c r="AN4" s="3">
        <f t="shared" si="17"/>
        <v>0</v>
      </c>
      <c r="AO4" s="3">
        <f t="shared" si="17"/>
        <v>0</v>
      </c>
      <c r="AP4" s="3">
        <f t="shared" si="17"/>
        <v>0</v>
      </c>
      <c r="AQ4" s="3">
        <f t="shared" si="17"/>
        <v>0</v>
      </c>
      <c r="AR4" s="3">
        <f t="shared" si="17"/>
        <v>0</v>
      </c>
      <c r="AS4">
        <f>IF(播種日比較!$C$11-AD4&gt;0,0,AS3+1)</f>
        <v>0</v>
      </c>
      <c r="AT4">
        <f>IF(播種日比較!$C$11-AE4&gt;0,0,AT3+1)</f>
        <v>0</v>
      </c>
      <c r="AU4">
        <f>IF(播種日比較!$C$11-AF4&gt;0,0,AU3+1)</f>
        <v>0</v>
      </c>
      <c r="AV4">
        <f>IF(播種日比較!$C$11-AG4&gt;0,0,AV3+1)</f>
        <v>0</v>
      </c>
      <c r="AW4">
        <f>IF(播種日比較!$C$11-AH4&gt;0,0,AW3+1)</f>
        <v>0</v>
      </c>
      <c r="AX4">
        <f>IF(播種日比較!$C$11-AI4&gt;0,0,AX3+1)</f>
        <v>0</v>
      </c>
      <c r="AY4">
        <f>IF(播種日比較!$C$11-AJ4&gt;0,0,AY3+1)</f>
        <v>0</v>
      </c>
      <c r="AZ4">
        <f>IF(播種日比較!$C$11-AK4&gt;0,0,AZ3+1)</f>
        <v>0</v>
      </c>
      <c r="BA4">
        <f>IF(播種日比較!$C$11-AL4&gt;0,0,BA3+1)</f>
        <v>0</v>
      </c>
      <c r="BB4">
        <f>IF(播種日比較!$C$11-AM4&gt;0,0,BB3+1)</f>
        <v>0</v>
      </c>
      <c r="BC4">
        <f>IF(播種日比較!$C$11-AN4&gt;0,0,BC3+1)</f>
        <v>0</v>
      </c>
      <c r="BD4">
        <f>IF(播種日比較!$C$11-AO4&gt;0,0,BD3+1)</f>
        <v>0</v>
      </c>
      <c r="BE4">
        <f>IF(播種日比較!$C$11-AP4&gt;0,0,BE3+1)</f>
        <v>0</v>
      </c>
      <c r="BF4">
        <f>IF(播種日比較!$C$11-AQ4&gt;0,0,BF3+1)</f>
        <v>0</v>
      </c>
      <c r="BG4">
        <f>IF(播種日比較!$C$11-AR4&gt;0,0,BG3+1)</f>
        <v>0</v>
      </c>
      <c r="BH4" s="1">
        <f>BH3+1</f>
        <v>42608</v>
      </c>
      <c r="BI4">
        <f t="shared" ref="BI4:BI67" si="18">COUNTIF(AS4:BG4,0)</f>
        <v>15</v>
      </c>
    </row>
    <row r="5" spans="1:61" x14ac:dyDescent="0.45">
      <c r="A5">
        <v>1</v>
      </c>
      <c r="B5" s="16">
        <f>播種日比較!C5-DATE(YEAR(播種日比較!C5),1,1)+1</f>
        <v>238</v>
      </c>
      <c r="C5" s="15">
        <f>71.5-0.192*播種日比較!$C$3-0.247*播種日計算用!B5+0.0046*播種日比較!$C$3*播種日計算用!B5</f>
        <v>19.936399999999999</v>
      </c>
      <c r="D5" t="s">
        <v>4</v>
      </c>
      <c r="E5">
        <v>16.2</v>
      </c>
      <c r="F5">
        <v>26.5</v>
      </c>
      <c r="H5" s="1">
        <f t="shared" si="16"/>
        <v>42609</v>
      </c>
      <c r="I5">
        <f>$H5-播種日比較!$C$5</f>
        <v>2</v>
      </c>
      <c r="J5">
        <f>$H5-播種日比較!$C$6</f>
        <v>-3</v>
      </c>
      <c r="K5">
        <f>$H5-播種日比較!$C$7</f>
        <v>-8</v>
      </c>
      <c r="L5">
        <f>$H5-播種日比較!$C$8</f>
        <v>-13</v>
      </c>
      <c r="M5">
        <f>$H5-播種日比較!$C$9</f>
        <v>-18</v>
      </c>
      <c r="N5" s="3">
        <f t="shared" si="0"/>
        <v>0.23278848748390163</v>
      </c>
      <c r="O5" s="3" t="e">
        <f t="shared" si="1"/>
        <v>#N/A</v>
      </c>
      <c r="P5" s="3" t="e">
        <f t="shared" si="2"/>
        <v>#N/A</v>
      </c>
      <c r="Q5" s="3" t="e">
        <f t="shared" si="3"/>
        <v>#N/A</v>
      </c>
      <c r="R5" s="3" t="e">
        <f t="shared" si="4"/>
        <v>#N/A</v>
      </c>
      <c r="S5" s="3">
        <f t="shared" si="5"/>
        <v>0.21848744020291661</v>
      </c>
      <c r="T5" s="3" t="e">
        <f t="shared" si="6"/>
        <v>#N/A</v>
      </c>
      <c r="U5" s="3" t="e">
        <f t="shared" si="7"/>
        <v>#N/A</v>
      </c>
      <c r="V5" s="3" t="e">
        <f t="shared" si="8"/>
        <v>#N/A</v>
      </c>
      <c r="W5" s="3" t="e">
        <f t="shared" si="9"/>
        <v>#N/A</v>
      </c>
      <c r="X5" s="3">
        <f t="shared" si="10"/>
        <v>0.491420642736423</v>
      </c>
      <c r="Y5" s="3" t="e">
        <f t="shared" si="11"/>
        <v>#N/A</v>
      </c>
      <c r="Z5" s="3" t="e">
        <f t="shared" si="12"/>
        <v>#N/A</v>
      </c>
      <c r="AA5" s="3" t="e">
        <f t="shared" si="13"/>
        <v>#N/A</v>
      </c>
      <c r="AB5" s="3" t="e">
        <f t="shared" si="14"/>
        <v>#N/A</v>
      </c>
      <c r="AC5">
        <f>IF(H5&lt;播種日比較!$C$14,0,播種日比較!$C$13*0.02*播種日比較!$C$12)</f>
        <v>0</v>
      </c>
      <c r="AD5" s="3">
        <f t="shared" ref="AD5:AD68" si="19">AD4+IF(ISNA(N5),0,$AC5/0.85*1000/N5/100)</f>
        <v>0</v>
      </c>
      <c r="AE5" s="3">
        <f t="shared" ref="AE5:AE68" si="20">AE4+IF(ISNA(O5),0,$AC5/0.85*1000/O5/100)</f>
        <v>0</v>
      </c>
      <c r="AF5" s="3">
        <f t="shared" ref="AF5:AF68" si="21">AF4+IF(ISNA(P5),0,$AC5/0.85*1000/P5/100)</f>
        <v>0</v>
      </c>
      <c r="AG5" s="3">
        <f t="shared" ref="AG5:AG68" si="22">AG4+IF(ISNA(Q5),0,$AC5/0.85*1000/Q5/100)</f>
        <v>0</v>
      </c>
      <c r="AH5" s="3">
        <f t="shared" ref="AH5:AH68" si="23">AH4+IF(ISNA(R5),0,$AC5/0.85*1000/R5/100)</f>
        <v>0</v>
      </c>
      <c r="AI5" s="3">
        <f t="shared" ref="AI5:AI68" si="24">AI4+IF(ISNA(S5),0,$AC5/0.85*1000/S5/100)</f>
        <v>0</v>
      </c>
      <c r="AJ5" s="3">
        <f t="shared" ref="AJ5:AJ68" si="25">AJ4+IF(ISNA(T5),0,$AC5/0.85*1000/T5/100)</f>
        <v>0</v>
      </c>
      <c r="AK5" s="3">
        <f t="shared" ref="AK5:AK68" si="26">AK4+IF(ISNA(U5),0,$AC5/0.85*1000/U5/100)</f>
        <v>0</v>
      </c>
      <c r="AL5" s="3">
        <f t="shared" ref="AL5:AL68" si="27">AL4+IF(ISNA(V5),0,$AC5/0.85*1000/V5/100)</f>
        <v>0</v>
      </c>
      <c r="AM5" s="3">
        <f t="shared" ref="AM5:AM68" si="28">AM4+IF(ISNA(W5),0,$AC5/0.85*1000/W5/100)</f>
        <v>0</v>
      </c>
      <c r="AN5" s="3">
        <f t="shared" ref="AN5:AN68" si="29">AN4+IF(ISNA(X5),0,$AC5/0.85*1000/X5/100)</f>
        <v>0</v>
      </c>
      <c r="AO5" s="3">
        <f t="shared" ref="AO5:AO68" si="30">AO4+IF(ISNA(Y5),0,$AC5/0.85*1000/Y5/100)</f>
        <v>0</v>
      </c>
      <c r="AP5" s="3">
        <f t="shared" ref="AP5:AP68" si="31">AP4+IF(ISNA(Z5),0,$AC5/0.85*1000/Z5/100)</f>
        <v>0</v>
      </c>
      <c r="AQ5" s="3">
        <f t="shared" ref="AQ5:AQ68" si="32">AQ4+IF(ISNA(AA5),0,$AC5/0.85*1000/AA5/100)</f>
        <v>0</v>
      </c>
      <c r="AR5" s="3">
        <f t="shared" ref="AR5:AR68" si="33">AR4+IF(ISNA(AB5),0,$AC5/0.85*1000/AB5/100)</f>
        <v>0</v>
      </c>
      <c r="AS5">
        <f>IF(播種日比較!$C$11-AD5&gt;0,0,AS4+1)</f>
        <v>0</v>
      </c>
      <c r="AT5">
        <f>IF(播種日比較!$C$11-AE5&gt;0,0,AT4+1)</f>
        <v>0</v>
      </c>
      <c r="AU5">
        <f>IF(播種日比較!$C$11-AF5&gt;0,0,AU4+1)</f>
        <v>0</v>
      </c>
      <c r="AV5">
        <f>IF(播種日比較!$C$11-AG5&gt;0,0,AV4+1)</f>
        <v>0</v>
      </c>
      <c r="AW5">
        <f>IF(播種日比較!$C$11-AH5&gt;0,0,AW4+1)</f>
        <v>0</v>
      </c>
      <c r="AX5">
        <f>IF(播種日比較!$C$11-AI5&gt;0,0,AX4+1)</f>
        <v>0</v>
      </c>
      <c r="AY5">
        <f>IF(播種日比較!$C$11-AJ5&gt;0,0,AY4+1)</f>
        <v>0</v>
      </c>
      <c r="AZ5">
        <f>IF(播種日比較!$C$11-AK5&gt;0,0,AZ4+1)</f>
        <v>0</v>
      </c>
      <c r="BA5">
        <f>IF(播種日比較!$C$11-AL5&gt;0,0,BA4+1)</f>
        <v>0</v>
      </c>
      <c r="BB5">
        <f>IF(播種日比較!$C$11-AM5&gt;0,0,BB4+1)</f>
        <v>0</v>
      </c>
      <c r="BC5">
        <f>IF(播種日比較!$C$11-AN5&gt;0,0,BC4+1)</f>
        <v>0</v>
      </c>
      <c r="BD5">
        <f>IF(播種日比較!$C$11-AO5&gt;0,0,BD4+1)</f>
        <v>0</v>
      </c>
      <c r="BE5">
        <f>IF(播種日比較!$C$11-AP5&gt;0,0,BE4+1)</f>
        <v>0</v>
      </c>
      <c r="BF5">
        <f>IF(播種日比較!$C$11-AQ5&gt;0,0,BF4+1)</f>
        <v>0</v>
      </c>
      <c r="BG5">
        <f>IF(播種日比較!$C$11-AR5&gt;0,0,BG4+1)</f>
        <v>0</v>
      </c>
      <c r="BH5" s="1">
        <f t="shared" ref="BH5:BH68" si="34">BH4+1</f>
        <v>42609</v>
      </c>
      <c r="BI5">
        <f t="shared" si="18"/>
        <v>15</v>
      </c>
    </row>
    <row r="6" spans="1:61" x14ac:dyDescent="0.45">
      <c r="A6">
        <v>2</v>
      </c>
      <c r="B6" s="16">
        <f>播種日比較!C6-DATE(YEAR(播種日比較!C6),1,1)+1</f>
        <v>243</v>
      </c>
      <c r="C6" s="15">
        <f>71.5-0.192*播種日比較!$C$3-0.247*播種日計算用!B6+0.0046*播種日比較!$C$3*播種日計算用!B6</f>
        <v>18.885399999999997</v>
      </c>
      <c r="D6" t="s">
        <v>8</v>
      </c>
      <c r="E6">
        <v>12.3</v>
      </c>
      <c r="F6">
        <v>22</v>
      </c>
      <c r="H6" s="1">
        <f t="shared" si="16"/>
        <v>42610</v>
      </c>
      <c r="I6">
        <f>$H6-播種日比較!$C$5</f>
        <v>3</v>
      </c>
      <c r="J6">
        <f>$H6-播種日比較!$C$6</f>
        <v>-2</v>
      </c>
      <c r="K6">
        <f>$H6-播種日比較!$C$7</f>
        <v>-7</v>
      </c>
      <c r="L6">
        <f>$H6-播種日比較!$C$8</f>
        <v>-12</v>
      </c>
      <c r="M6">
        <f>$H6-播種日比較!$C$9</f>
        <v>-17</v>
      </c>
      <c r="N6" s="3">
        <f t="shared" si="0"/>
        <v>0.29139219855444831</v>
      </c>
      <c r="O6" s="3" t="e">
        <f t="shared" si="1"/>
        <v>#N/A</v>
      </c>
      <c r="P6" s="3" t="e">
        <f t="shared" si="2"/>
        <v>#N/A</v>
      </c>
      <c r="Q6" s="3" t="e">
        <f t="shared" si="3"/>
        <v>#N/A</v>
      </c>
      <c r="R6" s="3" t="e">
        <f t="shared" si="4"/>
        <v>#N/A</v>
      </c>
      <c r="S6" s="3">
        <f t="shared" si="5"/>
        <v>0.28388230311321117</v>
      </c>
      <c r="T6" s="3" t="e">
        <f t="shared" si="6"/>
        <v>#N/A</v>
      </c>
      <c r="U6" s="3" t="e">
        <f t="shared" si="7"/>
        <v>#N/A</v>
      </c>
      <c r="V6" s="3" t="e">
        <f t="shared" si="8"/>
        <v>#N/A</v>
      </c>
      <c r="W6" s="3" t="e">
        <f t="shared" si="9"/>
        <v>#N/A</v>
      </c>
      <c r="X6" s="3">
        <f t="shared" si="10"/>
        <v>0.6226701405599343</v>
      </c>
      <c r="Y6" s="3" t="e">
        <f t="shared" si="11"/>
        <v>#N/A</v>
      </c>
      <c r="Z6" s="3" t="e">
        <f t="shared" si="12"/>
        <v>#N/A</v>
      </c>
      <c r="AA6" s="3" t="e">
        <f t="shared" si="13"/>
        <v>#N/A</v>
      </c>
      <c r="AB6" s="3" t="e">
        <f t="shared" si="14"/>
        <v>#N/A</v>
      </c>
      <c r="AC6">
        <f>IF(H6&lt;播種日比較!$C$14,0,播種日比較!$C$13*0.02*播種日比較!$C$12)</f>
        <v>0</v>
      </c>
      <c r="AD6" s="3">
        <f t="shared" si="19"/>
        <v>0</v>
      </c>
      <c r="AE6" s="3">
        <f t="shared" si="20"/>
        <v>0</v>
      </c>
      <c r="AF6" s="3">
        <f t="shared" si="21"/>
        <v>0</v>
      </c>
      <c r="AG6" s="3">
        <f t="shared" si="22"/>
        <v>0</v>
      </c>
      <c r="AH6" s="3">
        <f t="shared" si="23"/>
        <v>0</v>
      </c>
      <c r="AI6" s="3">
        <f t="shared" si="24"/>
        <v>0</v>
      </c>
      <c r="AJ6" s="3">
        <f t="shared" si="25"/>
        <v>0</v>
      </c>
      <c r="AK6" s="3">
        <f t="shared" si="26"/>
        <v>0</v>
      </c>
      <c r="AL6" s="3">
        <f t="shared" si="27"/>
        <v>0</v>
      </c>
      <c r="AM6" s="3">
        <f t="shared" si="28"/>
        <v>0</v>
      </c>
      <c r="AN6" s="3">
        <f t="shared" si="29"/>
        <v>0</v>
      </c>
      <c r="AO6" s="3">
        <f t="shared" si="30"/>
        <v>0</v>
      </c>
      <c r="AP6" s="3">
        <f t="shared" si="31"/>
        <v>0</v>
      </c>
      <c r="AQ6" s="3">
        <f t="shared" si="32"/>
        <v>0</v>
      </c>
      <c r="AR6" s="3">
        <f t="shared" si="33"/>
        <v>0</v>
      </c>
      <c r="AS6">
        <f>IF(播種日比較!$C$11-AD6&gt;0,0,AS5+1)</f>
        <v>0</v>
      </c>
      <c r="AT6">
        <f>IF(播種日比較!$C$11-AE6&gt;0,0,AT5+1)</f>
        <v>0</v>
      </c>
      <c r="AU6">
        <f>IF(播種日比較!$C$11-AF6&gt;0,0,AU5+1)</f>
        <v>0</v>
      </c>
      <c r="AV6">
        <f>IF(播種日比較!$C$11-AG6&gt;0,0,AV5+1)</f>
        <v>0</v>
      </c>
      <c r="AW6">
        <f>IF(播種日比較!$C$11-AH6&gt;0,0,AW5+1)</f>
        <v>0</v>
      </c>
      <c r="AX6">
        <f>IF(播種日比較!$C$11-AI6&gt;0,0,AX5+1)</f>
        <v>0</v>
      </c>
      <c r="AY6">
        <f>IF(播種日比較!$C$11-AJ6&gt;0,0,AY5+1)</f>
        <v>0</v>
      </c>
      <c r="AZ6">
        <f>IF(播種日比較!$C$11-AK6&gt;0,0,AZ5+1)</f>
        <v>0</v>
      </c>
      <c r="BA6">
        <f>IF(播種日比較!$C$11-AL6&gt;0,0,BA5+1)</f>
        <v>0</v>
      </c>
      <c r="BB6">
        <f>IF(播種日比較!$C$11-AM6&gt;0,0,BB5+1)</f>
        <v>0</v>
      </c>
      <c r="BC6">
        <f>IF(播種日比較!$C$11-AN6&gt;0,0,BC5+1)</f>
        <v>0</v>
      </c>
      <c r="BD6">
        <f>IF(播種日比較!$C$11-AO6&gt;0,0,BD5+1)</f>
        <v>0</v>
      </c>
      <c r="BE6">
        <f>IF(播種日比較!$C$11-AP6&gt;0,0,BE5+1)</f>
        <v>0</v>
      </c>
      <c r="BF6">
        <f>IF(播種日比較!$C$11-AQ6&gt;0,0,BF5+1)</f>
        <v>0</v>
      </c>
      <c r="BG6">
        <f>IF(播種日比較!$C$11-AR6&gt;0,0,BG5+1)</f>
        <v>0</v>
      </c>
      <c r="BH6" s="1">
        <f t="shared" si="34"/>
        <v>42610</v>
      </c>
      <c r="BI6">
        <f t="shared" si="18"/>
        <v>15</v>
      </c>
    </row>
    <row r="7" spans="1:61" x14ac:dyDescent="0.45">
      <c r="A7">
        <v>3</v>
      </c>
      <c r="B7" s="16">
        <f>播種日比較!C7-DATE(YEAR(播種日比較!C7),1,1)+1</f>
        <v>248</v>
      </c>
      <c r="C7" s="15">
        <f>71.5-0.192*播種日比較!$C$3-0.247*播種日計算用!B7+0.0046*播種日比較!$C$3*播種日計算用!B7</f>
        <v>17.834399999999999</v>
      </c>
      <c r="D7" t="s">
        <v>9</v>
      </c>
      <c r="E7">
        <v>14</v>
      </c>
      <c r="F7">
        <v>26</v>
      </c>
      <c r="H7" s="1">
        <f t="shared" si="16"/>
        <v>42611</v>
      </c>
      <c r="I7">
        <f>$H7-播種日比較!$C$5</f>
        <v>4</v>
      </c>
      <c r="J7">
        <f>$H7-播種日比較!$C$6</f>
        <v>-1</v>
      </c>
      <c r="K7">
        <f>$H7-播種日比較!$C$7</f>
        <v>-6</v>
      </c>
      <c r="L7">
        <f>$H7-播種日比較!$C$8</f>
        <v>-11</v>
      </c>
      <c r="M7">
        <f>$H7-播種日比較!$C$9</f>
        <v>-16</v>
      </c>
      <c r="N7" s="3">
        <f t="shared" si="0"/>
        <v>0.36259863928117203</v>
      </c>
      <c r="O7" s="3" t="e">
        <f t="shared" si="1"/>
        <v>#N/A</v>
      </c>
      <c r="P7" s="3" t="e">
        <f t="shared" si="2"/>
        <v>#N/A</v>
      </c>
      <c r="Q7" s="3" t="e">
        <f t="shared" si="3"/>
        <v>#N/A</v>
      </c>
      <c r="R7" s="3" t="e">
        <f t="shared" si="4"/>
        <v>#N/A</v>
      </c>
      <c r="S7" s="3">
        <f t="shared" si="5"/>
        <v>0.36581529964784226</v>
      </c>
      <c r="T7" s="3" t="e">
        <f t="shared" si="6"/>
        <v>#N/A</v>
      </c>
      <c r="U7" s="3" t="e">
        <f t="shared" si="7"/>
        <v>#N/A</v>
      </c>
      <c r="V7" s="3" t="e">
        <f t="shared" si="8"/>
        <v>#N/A</v>
      </c>
      <c r="W7" s="3" t="e">
        <f t="shared" si="9"/>
        <v>#N/A</v>
      </c>
      <c r="X7" s="3">
        <f t="shared" si="10"/>
        <v>0.7827855834687979</v>
      </c>
      <c r="Y7" s="3" t="e">
        <f t="shared" si="11"/>
        <v>#N/A</v>
      </c>
      <c r="Z7" s="3" t="e">
        <f t="shared" si="12"/>
        <v>#N/A</v>
      </c>
      <c r="AA7" s="3" t="e">
        <f t="shared" si="13"/>
        <v>#N/A</v>
      </c>
      <c r="AB7" s="3" t="e">
        <f t="shared" si="14"/>
        <v>#N/A</v>
      </c>
      <c r="AC7">
        <f>IF(H7&lt;播種日比較!$C$14,0,播種日比較!$C$13*0.02*播種日比較!$C$12)</f>
        <v>0</v>
      </c>
      <c r="AD7" s="3">
        <f t="shared" si="19"/>
        <v>0</v>
      </c>
      <c r="AE7" s="3">
        <f t="shared" si="20"/>
        <v>0</v>
      </c>
      <c r="AF7" s="3">
        <f t="shared" si="21"/>
        <v>0</v>
      </c>
      <c r="AG7" s="3">
        <f t="shared" si="22"/>
        <v>0</v>
      </c>
      <c r="AH7" s="3">
        <f t="shared" si="23"/>
        <v>0</v>
      </c>
      <c r="AI7" s="3">
        <f t="shared" si="24"/>
        <v>0</v>
      </c>
      <c r="AJ7" s="3">
        <f t="shared" si="25"/>
        <v>0</v>
      </c>
      <c r="AK7" s="3">
        <f t="shared" si="26"/>
        <v>0</v>
      </c>
      <c r="AL7" s="3">
        <f t="shared" si="27"/>
        <v>0</v>
      </c>
      <c r="AM7" s="3">
        <f t="shared" si="28"/>
        <v>0</v>
      </c>
      <c r="AN7" s="3">
        <f t="shared" si="29"/>
        <v>0</v>
      </c>
      <c r="AO7" s="3">
        <f t="shared" si="30"/>
        <v>0</v>
      </c>
      <c r="AP7" s="3">
        <f t="shared" si="31"/>
        <v>0</v>
      </c>
      <c r="AQ7" s="3">
        <f t="shared" si="32"/>
        <v>0</v>
      </c>
      <c r="AR7" s="3">
        <f t="shared" si="33"/>
        <v>0</v>
      </c>
      <c r="AS7">
        <f>IF(播種日比較!$C$11-AD7&gt;0,0,AS6+1)</f>
        <v>0</v>
      </c>
      <c r="AT7">
        <f>IF(播種日比較!$C$11-AE7&gt;0,0,AT6+1)</f>
        <v>0</v>
      </c>
      <c r="AU7">
        <f>IF(播種日比較!$C$11-AF7&gt;0,0,AU6+1)</f>
        <v>0</v>
      </c>
      <c r="AV7">
        <f>IF(播種日比較!$C$11-AG7&gt;0,0,AV6+1)</f>
        <v>0</v>
      </c>
      <c r="AW7">
        <f>IF(播種日比較!$C$11-AH7&gt;0,0,AW6+1)</f>
        <v>0</v>
      </c>
      <c r="AX7">
        <f>IF(播種日比較!$C$11-AI7&gt;0,0,AX6+1)</f>
        <v>0</v>
      </c>
      <c r="AY7">
        <f>IF(播種日比較!$C$11-AJ7&gt;0,0,AY6+1)</f>
        <v>0</v>
      </c>
      <c r="AZ7">
        <f>IF(播種日比較!$C$11-AK7&gt;0,0,AZ6+1)</f>
        <v>0</v>
      </c>
      <c r="BA7">
        <f>IF(播種日比較!$C$11-AL7&gt;0,0,BA6+1)</f>
        <v>0</v>
      </c>
      <c r="BB7">
        <f>IF(播種日比較!$C$11-AM7&gt;0,0,BB6+1)</f>
        <v>0</v>
      </c>
      <c r="BC7">
        <f>IF(播種日比較!$C$11-AN7&gt;0,0,BC6+1)</f>
        <v>0</v>
      </c>
      <c r="BD7">
        <f>IF(播種日比較!$C$11-AO7&gt;0,0,BD6+1)</f>
        <v>0</v>
      </c>
      <c r="BE7">
        <f>IF(播種日比較!$C$11-AP7&gt;0,0,BE6+1)</f>
        <v>0</v>
      </c>
      <c r="BF7">
        <f>IF(播種日比較!$C$11-AQ7&gt;0,0,BF6+1)</f>
        <v>0</v>
      </c>
      <c r="BG7">
        <f>IF(播種日比較!$C$11-AR7&gt;0,0,BG6+1)</f>
        <v>0</v>
      </c>
      <c r="BH7" s="1">
        <f t="shared" si="34"/>
        <v>42611</v>
      </c>
      <c r="BI7">
        <f t="shared" si="18"/>
        <v>15</v>
      </c>
    </row>
    <row r="8" spans="1:61" x14ac:dyDescent="0.45">
      <c r="A8">
        <v>4</v>
      </c>
      <c r="B8" s="16">
        <f>播種日比較!C8-DATE(YEAR(播種日比較!C8),1,1)+1</f>
        <v>253</v>
      </c>
      <c r="C8" s="15">
        <f>71.5-0.192*播種日比較!$C$3-0.247*播種日計算用!B8+0.0046*播種日比較!$C$3*播種日計算用!B8</f>
        <v>16.7834</v>
      </c>
      <c r="H8" s="1">
        <f t="shared" si="16"/>
        <v>42612</v>
      </c>
      <c r="I8">
        <f>$H8-播種日比較!$C$5</f>
        <v>5</v>
      </c>
      <c r="J8">
        <f>$H8-播種日比較!$C$6</f>
        <v>0</v>
      </c>
      <c r="K8">
        <f>$H8-播種日比較!$C$7</f>
        <v>-5</v>
      </c>
      <c r="L8">
        <f>$H8-播種日比較!$C$8</f>
        <v>-10</v>
      </c>
      <c r="M8">
        <f>$H8-播種日比較!$C$9</f>
        <v>-15</v>
      </c>
      <c r="N8" s="3">
        <f t="shared" si="0"/>
        <v>0.44861509506444147</v>
      </c>
      <c r="O8" s="3">
        <f t="shared" si="1"/>
        <v>0.23545509249924745</v>
      </c>
      <c r="P8" s="3" t="e">
        <f t="shared" si="2"/>
        <v>#N/A</v>
      </c>
      <c r="Q8" s="3" t="e">
        <f t="shared" si="3"/>
        <v>#N/A</v>
      </c>
      <c r="R8" s="3" t="e">
        <f t="shared" si="4"/>
        <v>#N/A</v>
      </c>
      <c r="S8" s="3">
        <f t="shared" si="5"/>
        <v>0.46763859259530438</v>
      </c>
      <c r="T8" s="3">
        <f t="shared" si="6"/>
        <v>0.13656065376223619</v>
      </c>
      <c r="U8" s="3" t="e">
        <f t="shared" si="7"/>
        <v>#N/A</v>
      </c>
      <c r="V8" s="3" t="e">
        <f t="shared" si="8"/>
        <v>#N/A</v>
      </c>
      <c r="W8" s="3" t="e">
        <f t="shared" si="9"/>
        <v>#N/A</v>
      </c>
      <c r="X8" s="3">
        <f t="shared" si="10"/>
        <v>0.97661073868653803</v>
      </c>
      <c r="Y8" s="3">
        <f t="shared" si="11"/>
        <v>0.30601652391056067</v>
      </c>
      <c r="Z8" s="3" t="e">
        <f t="shared" si="12"/>
        <v>#N/A</v>
      </c>
      <c r="AA8" s="3" t="e">
        <f t="shared" si="13"/>
        <v>#N/A</v>
      </c>
      <c r="AB8" s="3" t="e">
        <f t="shared" si="14"/>
        <v>#N/A</v>
      </c>
      <c r="AC8">
        <f>IF(H8&lt;播種日比較!$C$14,0,播種日比較!$C$13*0.02*播種日比較!$C$12)</f>
        <v>0</v>
      </c>
      <c r="AD8" s="3">
        <f t="shared" si="19"/>
        <v>0</v>
      </c>
      <c r="AE8" s="3">
        <f t="shared" si="20"/>
        <v>0</v>
      </c>
      <c r="AF8" s="3">
        <f t="shared" si="21"/>
        <v>0</v>
      </c>
      <c r="AG8" s="3">
        <f t="shared" si="22"/>
        <v>0</v>
      </c>
      <c r="AH8" s="3">
        <f t="shared" si="23"/>
        <v>0</v>
      </c>
      <c r="AI8" s="3">
        <f t="shared" si="24"/>
        <v>0</v>
      </c>
      <c r="AJ8" s="3">
        <f t="shared" si="25"/>
        <v>0</v>
      </c>
      <c r="AK8" s="3">
        <f t="shared" si="26"/>
        <v>0</v>
      </c>
      <c r="AL8" s="3">
        <f t="shared" si="27"/>
        <v>0</v>
      </c>
      <c r="AM8" s="3">
        <f t="shared" si="28"/>
        <v>0</v>
      </c>
      <c r="AN8" s="3">
        <f t="shared" si="29"/>
        <v>0</v>
      </c>
      <c r="AO8" s="3">
        <f t="shared" si="30"/>
        <v>0</v>
      </c>
      <c r="AP8" s="3">
        <f t="shared" si="31"/>
        <v>0</v>
      </c>
      <c r="AQ8" s="3">
        <f t="shared" si="32"/>
        <v>0</v>
      </c>
      <c r="AR8" s="3">
        <f t="shared" si="33"/>
        <v>0</v>
      </c>
      <c r="AS8">
        <f>IF(播種日比較!$C$11-AD8&gt;0,0,AS7+1)</f>
        <v>0</v>
      </c>
      <c r="AT8">
        <f>IF(播種日比較!$C$11-AE8&gt;0,0,AT7+1)</f>
        <v>0</v>
      </c>
      <c r="AU8">
        <f>IF(播種日比較!$C$11-AF8&gt;0,0,AU7+1)</f>
        <v>0</v>
      </c>
      <c r="AV8">
        <f>IF(播種日比較!$C$11-AG8&gt;0,0,AV7+1)</f>
        <v>0</v>
      </c>
      <c r="AW8">
        <f>IF(播種日比較!$C$11-AH8&gt;0,0,AW7+1)</f>
        <v>0</v>
      </c>
      <c r="AX8">
        <f>IF(播種日比較!$C$11-AI8&gt;0,0,AX7+1)</f>
        <v>0</v>
      </c>
      <c r="AY8">
        <f>IF(播種日比較!$C$11-AJ8&gt;0,0,AY7+1)</f>
        <v>0</v>
      </c>
      <c r="AZ8">
        <f>IF(播種日比較!$C$11-AK8&gt;0,0,AZ7+1)</f>
        <v>0</v>
      </c>
      <c r="BA8">
        <f>IF(播種日比較!$C$11-AL8&gt;0,0,BA7+1)</f>
        <v>0</v>
      </c>
      <c r="BB8">
        <f>IF(播種日比較!$C$11-AM8&gt;0,0,BB7+1)</f>
        <v>0</v>
      </c>
      <c r="BC8">
        <f>IF(播種日比較!$C$11-AN8&gt;0,0,BC7+1)</f>
        <v>0</v>
      </c>
      <c r="BD8">
        <f>IF(播種日比較!$C$11-AO8&gt;0,0,BD7+1)</f>
        <v>0</v>
      </c>
      <c r="BE8">
        <f>IF(播種日比較!$C$11-AP8&gt;0,0,BE7+1)</f>
        <v>0</v>
      </c>
      <c r="BF8">
        <f>IF(播種日比較!$C$11-AQ8&gt;0,0,BF7+1)</f>
        <v>0</v>
      </c>
      <c r="BG8">
        <f>IF(播種日比較!$C$11-AR8&gt;0,0,BG7+1)</f>
        <v>0</v>
      </c>
      <c r="BH8" s="1">
        <f t="shared" si="34"/>
        <v>42612</v>
      </c>
      <c r="BI8">
        <f t="shared" si="18"/>
        <v>15</v>
      </c>
    </row>
    <row r="9" spans="1:61" x14ac:dyDescent="0.45">
      <c r="A9">
        <v>5</v>
      </c>
      <c r="B9" s="16">
        <f>播種日比較!C9-DATE(YEAR(播種日比較!C9),1,1)+1</f>
        <v>258</v>
      </c>
      <c r="C9" s="15">
        <f>71.5-0.192*播種日比較!$C$3-0.247*播種日計算用!B9+0.0046*播種日比較!$C$3*播種日計算用!B9</f>
        <v>15.7324</v>
      </c>
      <c r="H9" s="1">
        <f t="shared" si="16"/>
        <v>42613</v>
      </c>
      <c r="I9">
        <f>$H9-播種日比較!$C$5</f>
        <v>6</v>
      </c>
      <c r="J9">
        <f>$H9-播種日比較!$C$6</f>
        <v>1</v>
      </c>
      <c r="K9">
        <f>$H9-播種日比較!$C$7</f>
        <v>-4</v>
      </c>
      <c r="L9">
        <f>$H9-播種日比較!$C$8</f>
        <v>-9</v>
      </c>
      <c r="M9">
        <f>$H9-播種日比較!$C$9</f>
        <v>-14</v>
      </c>
      <c r="N9" s="3">
        <f t="shared" si="0"/>
        <v>0.55193369986593466</v>
      </c>
      <c r="O9" s="3">
        <f t="shared" si="1"/>
        <v>0.2905552695936835</v>
      </c>
      <c r="P9" s="3" t="e">
        <f t="shared" si="2"/>
        <v>#N/A</v>
      </c>
      <c r="Q9" s="3" t="e">
        <f t="shared" si="3"/>
        <v>#N/A</v>
      </c>
      <c r="R9" s="3" t="e">
        <f t="shared" si="4"/>
        <v>#N/A</v>
      </c>
      <c r="S9" s="3">
        <f t="shared" si="5"/>
        <v>0.59318944961565234</v>
      </c>
      <c r="T9" s="3">
        <f t="shared" si="6"/>
        <v>0.18059099750288968</v>
      </c>
      <c r="U9" s="3" t="e">
        <f t="shared" si="7"/>
        <v>#N/A</v>
      </c>
      <c r="V9" s="3" t="e">
        <f t="shared" si="8"/>
        <v>#N/A</v>
      </c>
      <c r="W9" s="3" t="e">
        <f t="shared" si="9"/>
        <v>#N/A</v>
      </c>
      <c r="X9" s="3">
        <f t="shared" si="10"/>
        <v>1.2094949240308737</v>
      </c>
      <c r="Y9" s="3">
        <f t="shared" si="11"/>
        <v>0.39134682648777658</v>
      </c>
      <c r="Z9" s="3" t="e">
        <f t="shared" si="12"/>
        <v>#N/A</v>
      </c>
      <c r="AA9" s="3" t="e">
        <f t="shared" si="13"/>
        <v>#N/A</v>
      </c>
      <c r="AB9" s="3" t="e">
        <f t="shared" si="14"/>
        <v>#N/A</v>
      </c>
      <c r="AC9">
        <f>IF(H9&lt;播種日比較!$C$14,0,播種日比較!$C$13*0.02*播種日比較!$C$12)</f>
        <v>0</v>
      </c>
      <c r="AD9" s="3">
        <f t="shared" si="19"/>
        <v>0</v>
      </c>
      <c r="AE9" s="3">
        <f t="shared" si="20"/>
        <v>0</v>
      </c>
      <c r="AF9" s="3">
        <f t="shared" si="21"/>
        <v>0</v>
      </c>
      <c r="AG9" s="3">
        <f t="shared" si="22"/>
        <v>0</v>
      </c>
      <c r="AH9" s="3">
        <f t="shared" si="23"/>
        <v>0</v>
      </c>
      <c r="AI9" s="3">
        <f t="shared" si="24"/>
        <v>0</v>
      </c>
      <c r="AJ9" s="3">
        <f t="shared" si="25"/>
        <v>0</v>
      </c>
      <c r="AK9" s="3">
        <f t="shared" si="26"/>
        <v>0</v>
      </c>
      <c r="AL9" s="3">
        <f t="shared" si="27"/>
        <v>0</v>
      </c>
      <c r="AM9" s="3">
        <f t="shared" si="28"/>
        <v>0</v>
      </c>
      <c r="AN9" s="3">
        <f t="shared" si="29"/>
        <v>0</v>
      </c>
      <c r="AO9" s="3">
        <f t="shared" si="30"/>
        <v>0</v>
      </c>
      <c r="AP9" s="3">
        <f t="shared" si="31"/>
        <v>0</v>
      </c>
      <c r="AQ9" s="3">
        <f t="shared" si="32"/>
        <v>0</v>
      </c>
      <c r="AR9" s="3">
        <f t="shared" si="33"/>
        <v>0</v>
      </c>
      <c r="AS9">
        <f>IF(播種日比較!$C$11-AD9&gt;0,0,AS8+1)</f>
        <v>0</v>
      </c>
      <c r="AT9">
        <f>IF(播種日比較!$C$11-AE9&gt;0,0,AT8+1)</f>
        <v>0</v>
      </c>
      <c r="AU9">
        <f>IF(播種日比較!$C$11-AF9&gt;0,0,AU8+1)</f>
        <v>0</v>
      </c>
      <c r="AV9">
        <f>IF(播種日比較!$C$11-AG9&gt;0,0,AV8+1)</f>
        <v>0</v>
      </c>
      <c r="AW9">
        <f>IF(播種日比較!$C$11-AH9&gt;0,0,AW8+1)</f>
        <v>0</v>
      </c>
      <c r="AX9">
        <f>IF(播種日比較!$C$11-AI9&gt;0,0,AX8+1)</f>
        <v>0</v>
      </c>
      <c r="AY9">
        <f>IF(播種日比較!$C$11-AJ9&gt;0,0,AY8+1)</f>
        <v>0</v>
      </c>
      <c r="AZ9">
        <f>IF(播種日比較!$C$11-AK9&gt;0,0,AZ8+1)</f>
        <v>0</v>
      </c>
      <c r="BA9">
        <f>IF(播種日比較!$C$11-AL9&gt;0,0,BA8+1)</f>
        <v>0</v>
      </c>
      <c r="BB9">
        <f>IF(播種日比較!$C$11-AM9&gt;0,0,BB8+1)</f>
        <v>0</v>
      </c>
      <c r="BC9">
        <f>IF(播種日比較!$C$11-AN9&gt;0,0,BC8+1)</f>
        <v>0</v>
      </c>
      <c r="BD9">
        <f>IF(播種日比較!$C$11-AO9&gt;0,0,BD8+1)</f>
        <v>0</v>
      </c>
      <c r="BE9">
        <f>IF(播種日比較!$C$11-AP9&gt;0,0,BE8+1)</f>
        <v>0</v>
      </c>
      <c r="BF9">
        <f>IF(播種日比較!$C$11-AQ9&gt;0,0,BF8+1)</f>
        <v>0</v>
      </c>
      <c r="BG9">
        <f>IF(播種日比較!$C$11-AR9&gt;0,0,BG8+1)</f>
        <v>0</v>
      </c>
      <c r="BH9" s="1">
        <f t="shared" si="34"/>
        <v>42613</v>
      </c>
      <c r="BI9">
        <f t="shared" si="18"/>
        <v>15</v>
      </c>
    </row>
    <row r="10" spans="1:61" x14ac:dyDescent="0.45">
      <c r="H10" s="1">
        <f t="shared" si="16"/>
        <v>42614</v>
      </c>
      <c r="I10">
        <f>$H10-播種日比較!$C$5</f>
        <v>7</v>
      </c>
      <c r="J10">
        <f>$H10-播種日比較!$C$6</f>
        <v>2</v>
      </c>
      <c r="K10">
        <f>$H10-播種日比較!$C$7</f>
        <v>-3</v>
      </c>
      <c r="L10">
        <f>$H10-播種日比較!$C$8</f>
        <v>-8</v>
      </c>
      <c r="M10">
        <f>$H10-播種日比較!$C$9</f>
        <v>-13</v>
      </c>
      <c r="N10" s="3">
        <f t="shared" si="0"/>
        <v>0.67535073531700773</v>
      </c>
      <c r="O10" s="3">
        <f t="shared" si="1"/>
        <v>0.35668695990984067</v>
      </c>
      <c r="P10" s="3" t="e">
        <f t="shared" si="2"/>
        <v>#N/A</v>
      </c>
      <c r="Q10" s="3" t="e">
        <f t="shared" si="3"/>
        <v>#N/A</v>
      </c>
      <c r="R10" s="3" t="e">
        <f t="shared" si="4"/>
        <v>#N/A</v>
      </c>
      <c r="S10" s="3">
        <f t="shared" si="5"/>
        <v>0.74682231159444923</v>
      </c>
      <c r="T10" s="3">
        <f t="shared" si="6"/>
        <v>0.23672091503215792</v>
      </c>
      <c r="U10" s="3" t="e">
        <f t="shared" si="7"/>
        <v>#N/A</v>
      </c>
      <c r="V10" s="3" t="e">
        <f t="shared" si="8"/>
        <v>#N/A</v>
      </c>
      <c r="W10" s="3" t="e">
        <f t="shared" si="9"/>
        <v>#N/A</v>
      </c>
      <c r="X10" s="3">
        <f t="shared" si="10"/>
        <v>1.4872939241645282</v>
      </c>
      <c r="Y10" s="3">
        <f t="shared" si="11"/>
        <v>0.49651032715881971</v>
      </c>
      <c r="Z10" s="3" t="e">
        <f t="shared" si="12"/>
        <v>#N/A</v>
      </c>
      <c r="AA10" s="3" t="e">
        <f t="shared" si="13"/>
        <v>#N/A</v>
      </c>
      <c r="AB10" s="3" t="e">
        <f t="shared" si="14"/>
        <v>#N/A</v>
      </c>
      <c r="AC10">
        <f>IF(H10&lt;播種日比較!$C$14,0,播種日比較!$C$13*0.02*播種日比較!$C$12)</f>
        <v>0</v>
      </c>
      <c r="AD10" s="3">
        <f t="shared" si="19"/>
        <v>0</v>
      </c>
      <c r="AE10" s="3">
        <f t="shared" si="20"/>
        <v>0</v>
      </c>
      <c r="AF10" s="3">
        <f t="shared" si="21"/>
        <v>0</v>
      </c>
      <c r="AG10" s="3">
        <f t="shared" si="22"/>
        <v>0</v>
      </c>
      <c r="AH10" s="3">
        <f t="shared" si="23"/>
        <v>0</v>
      </c>
      <c r="AI10" s="3">
        <f t="shared" si="24"/>
        <v>0</v>
      </c>
      <c r="AJ10" s="3">
        <f t="shared" si="25"/>
        <v>0</v>
      </c>
      <c r="AK10" s="3">
        <f t="shared" si="26"/>
        <v>0</v>
      </c>
      <c r="AL10" s="3">
        <f t="shared" si="27"/>
        <v>0</v>
      </c>
      <c r="AM10" s="3">
        <f t="shared" si="28"/>
        <v>0</v>
      </c>
      <c r="AN10" s="3">
        <f t="shared" si="29"/>
        <v>0</v>
      </c>
      <c r="AO10" s="3">
        <f t="shared" si="30"/>
        <v>0</v>
      </c>
      <c r="AP10" s="3">
        <f t="shared" si="31"/>
        <v>0</v>
      </c>
      <c r="AQ10" s="3">
        <f t="shared" si="32"/>
        <v>0</v>
      </c>
      <c r="AR10" s="3">
        <f t="shared" si="33"/>
        <v>0</v>
      </c>
      <c r="AS10">
        <f>IF(播種日比較!$C$11-AD10&gt;0,0,AS9+1)</f>
        <v>0</v>
      </c>
      <c r="AT10">
        <f>IF(播種日比較!$C$11-AE10&gt;0,0,AT9+1)</f>
        <v>0</v>
      </c>
      <c r="AU10">
        <f>IF(播種日比較!$C$11-AF10&gt;0,0,AU9+1)</f>
        <v>0</v>
      </c>
      <c r="AV10">
        <f>IF(播種日比較!$C$11-AG10&gt;0,0,AV9+1)</f>
        <v>0</v>
      </c>
      <c r="AW10">
        <f>IF(播種日比較!$C$11-AH10&gt;0,0,AW9+1)</f>
        <v>0</v>
      </c>
      <c r="AX10">
        <f>IF(播種日比較!$C$11-AI10&gt;0,0,AX9+1)</f>
        <v>0</v>
      </c>
      <c r="AY10">
        <f>IF(播種日比較!$C$11-AJ10&gt;0,0,AY9+1)</f>
        <v>0</v>
      </c>
      <c r="AZ10">
        <f>IF(播種日比較!$C$11-AK10&gt;0,0,AZ9+1)</f>
        <v>0</v>
      </c>
      <c r="BA10">
        <f>IF(播種日比較!$C$11-AL10&gt;0,0,BA9+1)</f>
        <v>0</v>
      </c>
      <c r="BB10">
        <f>IF(播種日比較!$C$11-AM10&gt;0,0,BB9+1)</f>
        <v>0</v>
      </c>
      <c r="BC10">
        <f>IF(播種日比較!$C$11-AN10&gt;0,0,BC9+1)</f>
        <v>0</v>
      </c>
      <c r="BD10">
        <f>IF(播種日比較!$C$11-AO10&gt;0,0,BD9+1)</f>
        <v>0</v>
      </c>
      <c r="BE10">
        <f>IF(播種日比較!$C$11-AP10&gt;0,0,BE9+1)</f>
        <v>0</v>
      </c>
      <c r="BF10">
        <f>IF(播種日比較!$C$11-AQ10&gt;0,0,BF9+1)</f>
        <v>0</v>
      </c>
      <c r="BG10">
        <f>IF(播種日比較!$C$11-AR10&gt;0,0,BG9+1)</f>
        <v>0</v>
      </c>
      <c r="BH10" s="1">
        <f t="shared" si="34"/>
        <v>42614</v>
      </c>
      <c r="BI10">
        <f t="shared" si="18"/>
        <v>15</v>
      </c>
    </row>
    <row r="11" spans="1:61" x14ac:dyDescent="0.45">
      <c r="B11" t="s">
        <v>5</v>
      </c>
      <c r="C11" t="s">
        <v>6</v>
      </c>
      <c r="D11" t="s">
        <v>7</v>
      </c>
      <c r="H11" s="1">
        <f t="shared" si="16"/>
        <v>42615</v>
      </c>
      <c r="I11">
        <f>$H11-播種日比較!$C$5</f>
        <v>8</v>
      </c>
      <c r="J11">
        <f>$H11-播種日比較!$C$6</f>
        <v>3</v>
      </c>
      <c r="K11">
        <f>$H11-播種日比較!$C$7</f>
        <v>-2</v>
      </c>
      <c r="L11">
        <f>$H11-播種日比較!$C$8</f>
        <v>-7</v>
      </c>
      <c r="M11">
        <f>$H11-播種日比較!$C$9</f>
        <v>-12</v>
      </c>
      <c r="N11" s="3">
        <f t="shared" si="0"/>
        <v>0.8219846523428237</v>
      </c>
      <c r="O11" s="3">
        <f t="shared" si="1"/>
        <v>0.43565184212799052</v>
      </c>
      <c r="P11" s="3" t="e">
        <f t="shared" si="2"/>
        <v>#N/A</v>
      </c>
      <c r="Q11" s="3" t="e">
        <f t="shared" si="3"/>
        <v>#N/A</v>
      </c>
      <c r="R11" s="3" t="e">
        <f t="shared" si="4"/>
        <v>#N/A</v>
      </c>
      <c r="S11" s="3">
        <f t="shared" si="5"/>
        <v>0.9334365251270158</v>
      </c>
      <c r="T11" s="3">
        <f t="shared" si="6"/>
        <v>0.30765788370534014</v>
      </c>
      <c r="U11" s="3" t="e">
        <f t="shared" si="7"/>
        <v>#N/A</v>
      </c>
      <c r="V11" s="3" t="e">
        <f t="shared" si="8"/>
        <v>#N/A</v>
      </c>
      <c r="W11" s="3" t="e">
        <f t="shared" si="9"/>
        <v>#N/A</v>
      </c>
      <c r="X11" s="3">
        <f t="shared" si="10"/>
        <v>1.816362557902059</v>
      </c>
      <c r="Y11" s="3">
        <f t="shared" si="11"/>
        <v>0.62510899151922483</v>
      </c>
      <c r="Z11" s="3" t="e">
        <f t="shared" si="12"/>
        <v>#N/A</v>
      </c>
      <c r="AA11" s="3" t="e">
        <f t="shared" si="13"/>
        <v>#N/A</v>
      </c>
      <c r="AB11" s="3" t="e">
        <f t="shared" si="14"/>
        <v>#N/A</v>
      </c>
      <c r="AC11">
        <f>IF(H11&lt;播種日比較!$C$14,0,播種日比較!$C$13*0.02*播種日比較!$C$12)</f>
        <v>0</v>
      </c>
      <c r="AD11" s="3">
        <f t="shared" si="19"/>
        <v>0</v>
      </c>
      <c r="AE11" s="3">
        <f t="shared" si="20"/>
        <v>0</v>
      </c>
      <c r="AF11" s="3">
        <f t="shared" si="21"/>
        <v>0</v>
      </c>
      <c r="AG11" s="3">
        <f t="shared" si="22"/>
        <v>0</v>
      </c>
      <c r="AH11" s="3">
        <f t="shared" si="23"/>
        <v>0</v>
      </c>
      <c r="AI11" s="3">
        <f t="shared" si="24"/>
        <v>0</v>
      </c>
      <c r="AJ11" s="3">
        <f t="shared" si="25"/>
        <v>0</v>
      </c>
      <c r="AK11" s="3">
        <f t="shared" si="26"/>
        <v>0</v>
      </c>
      <c r="AL11" s="3">
        <f t="shared" si="27"/>
        <v>0</v>
      </c>
      <c r="AM11" s="3">
        <f t="shared" si="28"/>
        <v>0</v>
      </c>
      <c r="AN11" s="3">
        <f t="shared" si="29"/>
        <v>0</v>
      </c>
      <c r="AO11" s="3">
        <f t="shared" si="30"/>
        <v>0</v>
      </c>
      <c r="AP11" s="3">
        <f t="shared" si="31"/>
        <v>0</v>
      </c>
      <c r="AQ11" s="3">
        <f t="shared" si="32"/>
        <v>0</v>
      </c>
      <c r="AR11" s="3">
        <f t="shared" si="33"/>
        <v>0</v>
      </c>
      <c r="AS11">
        <f>IF(播種日比較!$C$11-AD11&gt;0,0,AS10+1)</f>
        <v>0</v>
      </c>
      <c r="AT11">
        <f>IF(播種日比較!$C$11-AE11&gt;0,0,AT10+1)</f>
        <v>0</v>
      </c>
      <c r="AU11">
        <f>IF(播種日比較!$C$11-AF11&gt;0,0,AU10+1)</f>
        <v>0</v>
      </c>
      <c r="AV11">
        <f>IF(播種日比較!$C$11-AG11&gt;0,0,AV10+1)</f>
        <v>0</v>
      </c>
      <c r="AW11">
        <f>IF(播種日比較!$C$11-AH11&gt;0,0,AW10+1)</f>
        <v>0</v>
      </c>
      <c r="AX11">
        <f>IF(播種日比較!$C$11-AI11&gt;0,0,AX10+1)</f>
        <v>0</v>
      </c>
      <c r="AY11">
        <f>IF(播種日比較!$C$11-AJ11&gt;0,0,AY10+1)</f>
        <v>0</v>
      </c>
      <c r="AZ11">
        <f>IF(播種日比較!$C$11-AK11&gt;0,0,AZ10+1)</f>
        <v>0</v>
      </c>
      <c r="BA11">
        <f>IF(播種日比較!$C$11-AL11&gt;0,0,BA10+1)</f>
        <v>0</v>
      </c>
      <c r="BB11">
        <f>IF(播種日比較!$C$11-AM11&gt;0,0,BB10+1)</f>
        <v>0</v>
      </c>
      <c r="BC11">
        <f>IF(播種日比較!$C$11-AN11&gt;0,0,BC10+1)</f>
        <v>0</v>
      </c>
      <c r="BD11">
        <f>IF(播種日比較!$C$11-AO11&gt;0,0,BD10+1)</f>
        <v>0</v>
      </c>
      <c r="BE11">
        <f>IF(播種日比較!$C$11-AP11&gt;0,0,BE10+1)</f>
        <v>0</v>
      </c>
      <c r="BF11">
        <f>IF(播種日比較!$C$11-AQ11&gt;0,0,BF10+1)</f>
        <v>0</v>
      </c>
      <c r="BG11">
        <f>IF(播種日比較!$C$11-AR11&gt;0,0,BG10+1)</f>
        <v>0</v>
      </c>
      <c r="BH11" s="1">
        <f t="shared" si="34"/>
        <v>42615</v>
      </c>
      <c r="BI11">
        <f t="shared" si="18"/>
        <v>15</v>
      </c>
    </row>
    <row r="12" spans="1:61" x14ac:dyDescent="0.45">
      <c r="A12" t="s">
        <v>31</v>
      </c>
      <c r="B12" s="3">
        <f>VLOOKUP(B$11,モデル!$B$9:$J$11,3,0)+VLOOKUP(B$11,モデル!$B$9:$J$11,5,0)*$C5+VLOOKUP(B$11,モデル!$B$9:$J$11,8,0)*$C5^2</f>
        <v>7.0684100000000001</v>
      </c>
      <c r="C12" s="3">
        <f>VLOOKUP(C$11,モデル!$B$9:$J$11,3,0)+VLOOKUP(C$11,モデル!$B$9:$J$11,5,0)*$C5+VLOOKUP(C$11,モデル!$B$9:$J$11,8,0)*$C5^2</f>
        <v>2.1965019999999997</v>
      </c>
      <c r="D12" s="3">
        <f>VLOOKUP(D$11,モデル!$B$9:$J$11,3,0)+VLOOKUP(D$11,モデル!$B$9:$J$11,5,0)*$C5+VLOOKUP(D$11,モデル!$B$9:$J$11,8,0)*$C5^2</f>
        <v>-3.6235117528640002</v>
      </c>
      <c r="E12" s="3"/>
      <c r="F12" s="3"/>
      <c r="H12" s="1">
        <f t="shared" si="16"/>
        <v>42616</v>
      </c>
      <c r="I12">
        <f>$H12-播種日比較!$C$5</f>
        <v>9</v>
      </c>
      <c r="J12">
        <f>$H12-播種日比較!$C$6</f>
        <v>4</v>
      </c>
      <c r="K12">
        <f>$H12-播種日比較!$C$7</f>
        <v>-1</v>
      </c>
      <c r="L12">
        <f>$H12-播種日比較!$C$8</f>
        <v>-6</v>
      </c>
      <c r="M12">
        <f>$H12-播種日比較!$C$9</f>
        <v>-11</v>
      </c>
      <c r="N12" s="3">
        <f t="shared" si="0"/>
        <v>0.99529241275341152</v>
      </c>
      <c r="O12" s="3">
        <f t="shared" si="1"/>
        <v>0.52946880118731365</v>
      </c>
      <c r="P12" s="3" t="e">
        <f t="shared" si="2"/>
        <v>#N/A</v>
      </c>
      <c r="Q12" s="3" t="e">
        <f t="shared" si="3"/>
        <v>#N/A</v>
      </c>
      <c r="R12" s="3" t="e">
        <f t="shared" si="4"/>
        <v>#N/A</v>
      </c>
      <c r="S12" s="3">
        <f t="shared" si="5"/>
        <v>1.1584986712289249</v>
      </c>
      <c r="T12" s="3">
        <f t="shared" si="6"/>
        <v>0.39655861969585771</v>
      </c>
      <c r="U12" s="3" t="e">
        <f t="shared" si="7"/>
        <v>#N/A</v>
      </c>
      <c r="V12" s="3" t="e">
        <f t="shared" si="8"/>
        <v>#N/A</v>
      </c>
      <c r="W12" s="3" t="e">
        <f t="shared" si="9"/>
        <v>#N/A</v>
      </c>
      <c r="X12" s="3">
        <f t="shared" si="10"/>
        <v>2.203538416813688</v>
      </c>
      <c r="Y12" s="3">
        <f t="shared" si="11"/>
        <v>0.78118168853515402</v>
      </c>
      <c r="Z12" s="3" t="e">
        <f t="shared" si="12"/>
        <v>#N/A</v>
      </c>
      <c r="AA12" s="3" t="e">
        <f t="shared" si="13"/>
        <v>#N/A</v>
      </c>
      <c r="AB12" s="3" t="e">
        <f t="shared" si="14"/>
        <v>#N/A</v>
      </c>
      <c r="AC12">
        <f>IF(H12&lt;播種日比較!$C$14,0,播種日比較!$C$13*0.02*播種日比較!$C$12)</f>
        <v>0</v>
      </c>
      <c r="AD12" s="3">
        <f t="shared" si="19"/>
        <v>0</v>
      </c>
      <c r="AE12" s="3">
        <f t="shared" si="20"/>
        <v>0</v>
      </c>
      <c r="AF12" s="3">
        <f t="shared" si="21"/>
        <v>0</v>
      </c>
      <c r="AG12" s="3">
        <f t="shared" si="22"/>
        <v>0</v>
      </c>
      <c r="AH12" s="3">
        <f t="shared" si="23"/>
        <v>0</v>
      </c>
      <c r="AI12" s="3">
        <f t="shared" si="24"/>
        <v>0</v>
      </c>
      <c r="AJ12" s="3">
        <f t="shared" si="25"/>
        <v>0</v>
      </c>
      <c r="AK12" s="3">
        <f t="shared" si="26"/>
        <v>0</v>
      </c>
      <c r="AL12" s="3">
        <f t="shared" si="27"/>
        <v>0</v>
      </c>
      <c r="AM12" s="3">
        <f t="shared" si="28"/>
        <v>0</v>
      </c>
      <c r="AN12" s="3">
        <f t="shared" si="29"/>
        <v>0</v>
      </c>
      <c r="AO12" s="3">
        <f t="shared" si="30"/>
        <v>0</v>
      </c>
      <c r="AP12" s="3">
        <f t="shared" si="31"/>
        <v>0</v>
      </c>
      <c r="AQ12" s="3">
        <f t="shared" si="32"/>
        <v>0</v>
      </c>
      <c r="AR12" s="3">
        <f t="shared" si="33"/>
        <v>0</v>
      </c>
      <c r="AS12">
        <f>IF(播種日比較!$C$11-AD12&gt;0,0,AS11+1)</f>
        <v>0</v>
      </c>
      <c r="AT12">
        <f>IF(播種日比較!$C$11-AE12&gt;0,0,AT11+1)</f>
        <v>0</v>
      </c>
      <c r="AU12">
        <f>IF(播種日比較!$C$11-AF12&gt;0,0,AU11+1)</f>
        <v>0</v>
      </c>
      <c r="AV12">
        <f>IF(播種日比較!$C$11-AG12&gt;0,0,AV11+1)</f>
        <v>0</v>
      </c>
      <c r="AW12">
        <f>IF(播種日比較!$C$11-AH12&gt;0,0,AW11+1)</f>
        <v>0</v>
      </c>
      <c r="AX12">
        <f>IF(播種日比較!$C$11-AI12&gt;0,0,AX11+1)</f>
        <v>0</v>
      </c>
      <c r="AY12">
        <f>IF(播種日比較!$C$11-AJ12&gt;0,0,AY11+1)</f>
        <v>0</v>
      </c>
      <c r="AZ12">
        <f>IF(播種日比較!$C$11-AK12&gt;0,0,AZ11+1)</f>
        <v>0</v>
      </c>
      <c r="BA12">
        <f>IF(播種日比較!$C$11-AL12&gt;0,0,BA11+1)</f>
        <v>0</v>
      </c>
      <c r="BB12">
        <f>IF(播種日比較!$C$11-AM12&gt;0,0,BB11+1)</f>
        <v>0</v>
      </c>
      <c r="BC12">
        <f>IF(播種日比較!$C$11-AN12&gt;0,0,BC11+1)</f>
        <v>0</v>
      </c>
      <c r="BD12">
        <f>IF(播種日比較!$C$11-AO12&gt;0,0,BD11+1)</f>
        <v>0</v>
      </c>
      <c r="BE12">
        <f>IF(播種日比較!$C$11-AP12&gt;0,0,BE11+1)</f>
        <v>0</v>
      </c>
      <c r="BF12">
        <f>IF(播種日比較!$C$11-AQ12&gt;0,0,BF11+1)</f>
        <v>0</v>
      </c>
      <c r="BG12">
        <f>IF(播種日比較!$C$11-AR12&gt;0,0,BG11+1)</f>
        <v>0</v>
      </c>
      <c r="BH12" s="1">
        <f t="shared" si="34"/>
        <v>42616</v>
      </c>
      <c r="BI12">
        <f t="shared" si="18"/>
        <v>15</v>
      </c>
    </row>
    <row r="13" spans="1:61" x14ac:dyDescent="0.45">
      <c r="A13" t="s">
        <v>32</v>
      </c>
      <c r="B13" s="3">
        <f>VLOOKUP(B$11,モデル!$B$9:$J$11,3,0)+VLOOKUP(B$11,モデル!$B$9:$J$11,5,0)*$C6+VLOOKUP(B$11,モデル!$B$9:$J$11,8,0)*$C6^2</f>
        <v>7.042135</v>
      </c>
      <c r="C13" s="3">
        <f>VLOOKUP(C$11,モデル!$B$9:$J$11,3,0)+VLOOKUP(C$11,モデル!$B$9:$J$11,5,0)*$C6+VLOOKUP(C$11,モデル!$B$9:$J$11,8,0)*$C6^2</f>
        <v>2.1386969999999996</v>
      </c>
      <c r="D13" s="3">
        <f>VLOOKUP(D$11,モデル!$B$9:$J$11,3,0)+VLOOKUP(D$11,モデル!$B$9:$J$11,5,0)*$C6+VLOOKUP(D$11,モデル!$B$9:$J$11,8,0)*$C6^2</f>
        <v>-3.6855269327440001</v>
      </c>
      <c r="E13" s="3"/>
      <c r="F13" s="3"/>
      <c r="H13" s="1">
        <f>IF(ISERROR(BI3=0),H12+1,IF(BI3=0,NA(),H12+1))</f>
        <v>42617</v>
      </c>
      <c r="I13">
        <f>$H13-播種日比較!$C$5</f>
        <v>10</v>
      </c>
      <c r="J13">
        <f>$H13-播種日比較!$C$6</f>
        <v>5</v>
      </c>
      <c r="K13">
        <f>$H13-播種日比較!$C$7</f>
        <v>0</v>
      </c>
      <c r="L13">
        <f>$H13-播種日比較!$C$8</f>
        <v>-5</v>
      </c>
      <c r="M13">
        <f>$H13-播種日比較!$C$9</f>
        <v>-10</v>
      </c>
      <c r="N13" s="3">
        <f t="shared" si="0"/>
        <v>1.1990837481887782</v>
      </c>
      <c r="O13" s="3">
        <f t="shared" si="1"/>
        <v>0.64038770986836679</v>
      </c>
      <c r="P13" s="3">
        <f t="shared" si="2"/>
        <v>0.36944548527419629</v>
      </c>
      <c r="Q13" s="3" t="e">
        <f t="shared" si="3"/>
        <v>#N/A</v>
      </c>
      <c r="R13" s="3" t="e">
        <f t="shared" si="4"/>
        <v>#N/A</v>
      </c>
      <c r="S13" s="3">
        <f t="shared" si="5"/>
        <v>1.4280584760768558</v>
      </c>
      <c r="T13" s="3">
        <f t="shared" si="6"/>
        <v>0.50707012067302615</v>
      </c>
      <c r="U13" s="3">
        <f t="shared" si="7"/>
        <v>0.14365204403866619</v>
      </c>
      <c r="V13" s="3" t="e">
        <f t="shared" si="8"/>
        <v>#N/A</v>
      </c>
      <c r="W13" s="3" t="e">
        <f t="shared" si="9"/>
        <v>#N/A</v>
      </c>
      <c r="X13" s="3">
        <f t="shared" si="10"/>
        <v>2.656116503233612</v>
      </c>
      <c r="Y13" s="3">
        <f t="shared" si="11"/>
        <v>0.96921825859991106</v>
      </c>
      <c r="Z13" s="3">
        <f t="shared" si="12"/>
        <v>0.31360285745026395</v>
      </c>
      <c r="AA13" s="3" t="e">
        <f t="shared" si="13"/>
        <v>#N/A</v>
      </c>
      <c r="AB13" s="3" t="e">
        <f t="shared" si="14"/>
        <v>#N/A</v>
      </c>
      <c r="AC13">
        <f>IF(H13&lt;播種日比較!$C$14,0,播種日比較!$C$13*0.02*播種日比較!$C$12)</f>
        <v>0</v>
      </c>
      <c r="AD13" s="3">
        <f t="shared" si="19"/>
        <v>0</v>
      </c>
      <c r="AE13" s="3">
        <f t="shared" si="20"/>
        <v>0</v>
      </c>
      <c r="AF13" s="3">
        <f t="shared" si="21"/>
        <v>0</v>
      </c>
      <c r="AG13" s="3">
        <f t="shared" si="22"/>
        <v>0</v>
      </c>
      <c r="AH13" s="3">
        <f t="shared" si="23"/>
        <v>0</v>
      </c>
      <c r="AI13" s="3">
        <f t="shared" si="24"/>
        <v>0</v>
      </c>
      <c r="AJ13" s="3">
        <f t="shared" si="25"/>
        <v>0</v>
      </c>
      <c r="AK13" s="3">
        <f t="shared" si="26"/>
        <v>0</v>
      </c>
      <c r="AL13" s="3">
        <f t="shared" si="27"/>
        <v>0</v>
      </c>
      <c r="AM13" s="3">
        <f t="shared" si="28"/>
        <v>0</v>
      </c>
      <c r="AN13" s="3">
        <f t="shared" si="29"/>
        <v>0</v>
      </c>
      <c r="AO13" s="3">
        <f t="shared" si="30"/>
        <v>0</v>
      </c>
      <c r="AP13" s="3">
        <f t="shared" si="31"/>
        <v>0</v>
      </c>
      <c r="AQ13" s="3">
        <f t="shared" si="32"/>
        <v>0</v>
      </c>
      <c r="AR13" s="3">
        <f t="shared" si="33"/>
        <v>0</v>
      </c>
      <c r="AS13">
        <f>IF(播種日比較!$C$11-AD13&gt;0,0,AS12+1)</f>
        <v>0</v>
      </c>
      <c r="AT13">
        <f>IF(播種日比較!$C$11-AE13&gt;0,0,AT12+1)</f>
        <v>0</v>
      </c>
      <c r="AU13">
        <f>IF(播種日比較!$C$11-AF13&gt;0,0,AU12+1)</f>
        <v>0</v>
      </c>
      <c r="AV13">
        <f>IF(播種日比較!$C$11-AG13&gt;0,0,AV12+1)</f>
        <v>0</v>
      </c>
      <c r="AW13">
        <f>IF(播種日比較!$C$11-AH13&gt;0,0,AW12+1)</f>
        <v>0</v>
      </c>
      <c r="AX13">
        <f>IF(播種日比較!$C$11-AI13&gt;0,0,AX12+1)</f>
        <v>0</v>
      </c>
      <c r="AY13">
        <f>IF(播種日比較!$C$11-AJ13&gt;0,0,AY12+1)</f>
        <v>0</v>
      </c>
      <c r="AZ13">
        <f>IF(播種日比較!$C$11-AK13&gt;0,0,AZ12+1)</f>
        <v>0</v>
      </c>
      <c r="BA13">
        <f>IF(播種日比較!$C$11-AL13&gt;0,0,BA12+1)</f>
        <v>0</v>
      </c>
      <c r="BB13">
        <f>IF(播種日比較!$C$11-AM13&gt;0,0,BB12+1)</f>
        <v>0</v>
      </c>
      <c r="BC13">
        <f>IF(播種日比較!$C$11-AN13&gt;0,0,BC12+1)</f>
        <v>0</v>
      </c>
      <c r="BD13">
        <f>IF(播種日比較!$C$11-AO13&gt;0,0,BD12+1)</f>
        <v>0</v>
      </c>
      <c r="BE13">
        <f>IF(播種日比較!$C$11-AP13&gt;0,0,BE12+1)</f>
        <v>0</v>
      </c>
      <c r="BF13">
        <f>IF(播種日比較!$C$11-AQ13&gt;0,0,BF12+1)</f>
        <v>0</v>
      </c>
      <c r="BG13">
        <f>IF(播種日比較!$C$11-AR13&gt;0,0,BG12+1)</f>
        <v>0</v>
      </c>
      <c r="BH13" s="1">
        <f t="shared" si="34"/>
        <v>42617</v>
      </c>
      <c r="BI13">
        <f t="shared" si="18"/>
        <v>15</v>
      </c>
    </row>
    <row r="14" spans="1:61" x14ac:dyDescent="0.45">
      <c r="A14" t="s">
        <v>33</v>
      </c>
      <c r="B14" s="3">
        <f>VLOOKUP(B$11,モデル!$B$9:$J$11,3,0)+VLOOKUP(B$11,モデル!$B$9:$J$11,5,0)*$C7+VLOOKUP(B$11,モデル!$B$9:$J$11,8,0)*$C7^2</f>
        <v>7.01586</v>
      </c>
      <c r="C14" s="3">
        <f>VLOOKUP(C$11,モデル!$B$9:$J$11,3,0)+VLOOKUP(C$11,モデル!$B$9:$J$11,5,0)*$C7+VLOOKUP(C$11,モデル!$B$9:$J$11,8,0)*$C7^2</f>
        <v>2.080892</v>
      </c>
      <c r="D14" s="3">
        <f>VLOOKUP(D$11,モデル!$B$9:$J$11,3,0)+VLOOKUP(D$11,モデル!$B$9:$J$11,5,0)*$C7+VLOOKUP(D$11,モデル!$B$9:$J$11,8,0)*$C7^2</f>
        <v>-3.7550533994240003</v>
      </c>
      <c r="E14" s="3"/>
      <c r="F14" s="3"/>
      <c r="H14" s="1">
        <f t="shared" ref="H14:H77" si="35">IF(ISERROR(BI4=0),H13+1,IF(BI4=0,NA(),H13+1))</f>
        <v>42618</v>
      </c>
      <c r="I14">
        <f>$H14-播種日比較!$C$5</f>
        <v>11</v>
      </c>
      <c r="J14">
        <f>$H14-播種日比較!$C$6</f>
        <v>6</v>
      </c>
      <c r="K14">
        <f>$H14-播種日比較!$C$7</f>
        <v>1</v>
      </c>
      <c r="L14">
        <f>$H14-播種日比較!$C$8</f>
        <v>-4</v>
      </c>
      <c r="M14">
        <f>$H14-播種日比較!$C$9</f>
        <v>-9</v>
      </c>
      <c r="N14" s="3">
        <f t="shared" si="0"/>
        <v>1.4375329428084593</v>
      </c>
      <c r="O14" s="3">
        <f t="shared" si="1"/>
        <v>0.77090235671726426</v>
      </c>
      <c r="P14" s="3">
        <f t="shared" si="2"/>
        <v>0.44465213309168877</v>
      </c>
      <c r="Q14" s="3" t="e">
        <f t="shared" si="3"/>
        <v>#N/A</v>
      </c>
      <c r="R14" s="3" t="e">
        <f t="shared" si="4"/>
        <v>#N/A</v>
      </c>
      <c r="S14" s="3">
        <f t="shared" si="5"/>
        <v>1.748757378405251</v>
      </c>
      <c r="T14" s="3">
        <f t="shared" si="6"/>
        <v>0.64336836318848689</v>
      </c>
      <c r="U14" s="3">
        <f t="shared" si="7"/>
        <v>0.1900246525303009</v>
      </c>
      <c r="V14" s="3" t="e">
        <f t="shared" si="8"/>
        <v>#N/A</v>
      </c>
      <c r="W14" s="3" t="e">
        <f t="shared" si="9"/>
        <v>#N/A</v>
      </c>
      <c r="X14" s="3">
        <f t="shared" si="10"/>
        <v>3.1818147179158029</v>
      </c>
      <c r="Y14" s="3">
        <f t="shared" si="11"/>
        <v>1.1941677717200478</v>
      </c>
      <c r="Z14" s="3">
        <f t="shared" si="12"/>
        <v>0.39690988153556744</v>
      </c>
      <c r="AA14" s="3" t="e">
        <f t="shared" si="13"/>
        <v>#N/A</v>
      </c>
      <c r="AB14" s="3" t="e">
        <f t="shared" si="14"/>
        <v>#N/A</v>
      </c>
      <c r="AC14">
        <f>IF(H14&lt;播種日比較!$C$14,0,播種日比較!$C$13*0.02*播種日比較!$C$12)</f>
        <v>0</v>
      </c>
      <c r="AD14" s="3">
        <f t="shared" si="19"/>
        <v>0</v>
      </c>
      <c r="AE14" s="3">
        <f t="shared" si="20"/>
        <v>0</v>
      </c>
      <c r="AF14" s="3">
        <f t="shared" si="21"/>
        <v>0</v>
      </c>
      <c r="AG14" s="3">
        <f t="shared" si="22"/>
        <v>0</v>
      </c>
      <c r="AH14" s="3">
        <f t="shared" si="23"/>
        <v>0</v>
      </c>
      <c r="AI14" s="3">
        <f t="shared" si="24"/>
        <v>0</v>
      </c>
      <c r="AJ14" s="3">
        <f t="shared" si="25"/>
        <v>0</v>
      </c>
      <c r="AK14" s="3">
        <f t="shared" si="26"/>
        <v>0</v>
      </c>
      <c r="AL14" s="3">
        <f t="shared" si="27"/>
        <v>0</v>
      </c>
      <c r="AM14" s="3">
        <f t="shared" si="28"/>
        <v>0</v>
      </c>
      <c r="AN14" s="3">
        <f t="shared" si="29"/>
        <v>0</v>
      </c>
      <c r="AO14" s="3">
        <f t="shared" si="30"/>
        <v>0</v>
      </c>
      <c r="AP14" s="3">
        <f t="shared" si="31"/>
        <v>0</v>
      </c>
      <c r="AQ14" s="3">
        <f t="shared" si="32"/>
        <v>0</v>
      </c>
      <c r="AR14" s="3">
        <f t="shared" si="33"/>
        <v>0</v>
      </c>
      <c r="AS14">
        <f>IF(播種日比較!$C$11-AD14&gt;0,0,AS13+1)</f>
        <v>0</v>
      </c>
      <c r="AT14">
        <f>IF(播種日比較!$C$11-AE14&gt;0,0,AT13+1)</f>
        <v>0</v>
      </c>
      <c r="AU14">
        <f>IF(播種日比較!$C$11-AF14&gt;0,0,AU13+1)</f>
        <v>0</v>
      </c>
      <c r="AV14">
        <f>IF(播種日比較!$C$11-AG14&gt;0,0,AV13+1)</f>
        <v>0</v>
      </c>
      <c r="AW14">
        <f>IF(播種日比較!$C$11-AH14&gt;0,0,AW13+1)</f>
        <v>0</v>
      </c>
      <c r="AX14">
        <f>IF(播種日比較!$C$11-AI14&gt;0,0,AX13+1)</f>
        <v>0</v>
      </c>
      <c r="AY14">
        <f>IF(播種日比較!$C$11-AJ14&gt;0,0,AY13+1)</f>
        <v>0</v>
      </c>
      <c r="AZ14">
        <f>IF(播種日比較!$C$11-AK14&gt;0,0,AZ13+1)</f>
        <v>0</v>
      </c>
      <c r="BA14">
        <f>IF(播種日比較!$C$11-AL14&gt;0,0,BA13+1)</f>
        <v>0</v>
      </c>
      <c r="BB14">
        <f>IF(播種日比較!$C$11-AM14&gt;0,0,BB13+1)</f>
        <v>0</v>
      </c>
      <c r="BC14">
        <f>IF(播種日比較!$C$11-AN14&gt;0,0,BC13+1)</f>
        <v>0</v>
      </c>
      <c r="BD14">
        <f>IF(播種日比較!$C$11-AO14&gt;0,0,BD13+1)</f>
        <v>0</v>
      </c>
      <c r="BE14">
        <f>IF(播種日比較!$C$11-AP14&gt;0,0,BE13+1)</f>
        <v>0</v>
      </c>
      <c r="BF14">
        <f>IF(播種日比較!$C$11-AQ14&gt;0,0,BF13+1)</f>
        <v>0</v>
      </c>
      <c r="BG14">
        <f>IF(播種日比較!$C$11-AR14&gt;0,0,BG13+1)</f>
        <v>0</v>
      </c>
      <c r="BH14" s="1">
        <f t="shared" si="34"/>
        <v>42618</v>
      </c>
      <c r="BI14">
        <f t="shared" si="18"/>
        <v>15</v>
      </c>
    </row>
    <row r="15" spans="1:61" x14ac:dyDescent="0.45">
      <c r="A15" t="s">
        <v>34</v>
      </c>
      <c r="B15" s="3">
        <f>VLOOKUP(B$11,モデル!$B$9:$J$11,3,0)+VLOOKUP(B$11,モデル!$B$9:$J$11,5,0)*$C8+VLOOKUP(B$11,モデル!$B$9:$J$11,8,0)*$C8^2</f>
        <v>6.9895849999999999</v>
      </c>
      <c r="C15" s="3">
        <f>VLOOKUP(C$11,モデル!$B$9:$J$11,3,0)+VLOOKUP(C$11,モデル!$B$9:$J$11,5,0)*$C8+VLOOKUP(C$11,モデル!$B$9:$J$11,8,0)*$C8^2</f>
        <v>2.0230870000000003</v>
      </c>
      <c r="D15" s="3">
        <f>VLOOKUP(D$11,モデル!$B$9:$J$11,3,0)+VLOOKUP(D$11,モデル!$B$9:$J$11,5,0)*$C8+VLOOKUP(D$11,モデル!$B$9:$J$11,8,0)*$C8^2</f>
        <v>-3.8320911529039998</v>
      </c>
      <c r="E15" s="3"/>
      <c r="F15" s="3"/>
      <c r="H15" s="1">
        <f t="shared" si="35"/>
        <v>42619</v>
      </c>
      <c r="I15">
        <f>$H15-播種日比較!$C$5</f>
        <v>12</v>
      </c>
      <c r="J15">
        <f>$H15-播種日比較!$C$6</f>
        <v>7</v>
      </c>
      <c r="K15">
        <f>$H15-播種日比較!$C$7</f>
        <v>2</v>
      </c>
      <c r="L15">
        <f>$H15-播種日比較!$C$8</f>
        <v>-3</v>
      </c>
      <c r="M15">
        <f>$H15-播種日比較!$C$9</f>
        <v>-8</v>
      </c>
      <c r="N15" s="3">
        <f t="shared" si="0"/>
        <v>1.7151877643106186</v>
      </c>
      <c r="O15" s="3">
        <f t="shared" si="1"/>
        <v>0.92376226623128022</v>
      </c>
      <c r="P15" s="3">
        <f t="shared" si="2"/>
        <v>0.53287987779476198</v>
      </c>
      <c r="Q15" s="3" t="e">
        <f t="shared" si="3"/>
        <v>#N/A</v>
      </c>
      <c r="R15" s="3" t="e">
        <f t="shared" si="4"/>
        <v>#N/A</v>
      </c>
      <c r="S15" s="3">
        <f t="shared" si="5"/>
        <v>2.1278289501302377</v>
      </c>
      <c r="T15" s="3">
        <f t="shared" si="6"/>
        <v>0.81019348695152071</v>
      </c>
      <c r="U15" s="3">
        <f t="shared" si="7"/>
        <v>0.24915756687741633</v>
      </c>
      <c r="V15" s="3" t="e">
        <f t="shared" si="8"/>
        <v>#N/A</v>
      </c>
      <c r="W15" s="3" t="e">
        <f t="shared" si="9"/>
        <v>#N/A</v>
      </c>
      <c r="X15" s="3">
        <f t="shared" si="10"/>
        <v>3.7887303759298936</v>
      </c>
      <c r="Y15" s="3">
        <f t="shared" si="11"/>
        <v>1.4614402787172092</v>
      </c>
      <c r="Z15" s="3">
        <f t="shared" si="12"/>
        <v>0.49869872060093873</v>
      </c>
      <c r="AA15" s="3" t="e">
        <f t="shared" si="13"/>
        <v>#N/A</v>
      </c>
      <c r="AB15" s="3" t="e">
        <f t="shared" si="14"/>
        <v>#N/A</v>
      </c>
      <c r="AC15">
        <f>IF(H15&lt;播種日比較!$C$14,0,播種日比較!$C$13*0.02*播種日比較!$C$12)</f>
        <v>0</v>
      </c>
      <c r="AD15" s="3">
        <f t="shared" si="19"/>
        <v>0</v>
      </c>
      <c r="AE15" s="3">
        <f t="shared" si="20"/>
        <v>0</v>
      </c>
      <c r="AF15" s="3">
        <f t="shared" si="21"/>
        <v>0</v>
      </c>
      <c r="AG15" s="3">
        <f t="shared" si="22"/>
        <v>0</v>
      </c>
      <c r="AH15" s="3">
        <f t="shared" si="23"/>
        <v>0</v>
      </c>
      <c r="AI15" s="3">
        <f t="shared" si="24"/>
        <v>0</v>
      </c>
      <c r="AJ15" s="3">
        <f t="shared" si="25"/>
        <v>0</v>
      </c>
      <c r="AK15" s="3">
        <f t="shared" si="26"/>
        <v>0</v>
      </c>
      <c r="AL15" s="3">
        <f t="shared" si="27"/>
        <v>0</v>
      </c>
      <c r="AM15" s="3">
        <f t="shared" si="28"/>
        <v>0</v>
      </c>
      <c r="AN15" s="3">
        <f t="shared" si="29"/>
        <v>0</v>
      </c>
      <c r="AO15" s="3">
        <f t="shared" si="30"/>
        <v>0</v>
      </c>
      <c r="AP15" s="3">
        <f t="shared" si="31"/>
        <v>0</v>
      </c>
      <c r="AQ15" s="3">
        <f t="shared" si="32"/>
        <v>0</v>
      </c>
      <c r="AR15" s="3">
        <f t="shared" si="33"/>
        <v>0</v>
      </c>
      <c r="AS15">
        <f>IF(播種日比較!$C$11-AD15&gt;0,0,AS14+1)</f>
        <v>0</v>
      </c>
      <c r="AT15">
        <f>IF(播種日比較!$C$11-AE15&gt;0,0,AT14+1)</f>
        <v>0</v>
      </c>
      <c r="AU15">
        <f>IF(播種日比較!$C$11-AF15&gt;0,0,AU14+1)</f>
        <v>0</v>
      </c>
      <c r="AV15">
        <f>IF(播種日比較!$C$11-AG15&gt;0,0,AV14+1)</f>
        <v>0</v>
      </c>
      <c r="AW15">
        <f>IF(播種日比較!$C$11-AH15&gt;0,0,AW14+1)</f>
        <v>0</v>
      </c>
      <c r="AX15">
        <f>IF(播種日比較!$C$11-AI15&gt;0,0,AX14+1)</f>
        <v>0</v>
      </c>
      <c r="AY15">
        <f>IF(播種日比較!$C$11-AJ15&gt;0,0,AY14+1)</f>
        <v>0</v>
      </c>
      <c r="AZ15">
        <f>IF(播種日比較!$C$11-AK15&gt;0,0,AZ14+1)</f>
        <v>0</v>
      </c>
      <c r="BA15">
        <f>IF(播種日比較!$C$11-AL15&gt;0,0,BA14+1)</f>
        <v>0</v>
      </c>
      <c r="BB15">
        <f>IF(播種日比較!$C$11-AM15&gt;0,0,BB14+1)</f>
        <v>0</v>
      </c>
      <c r="BC15">
        <f>IF(播種日比較!$C$11-AN15&gt;0,0,BC14+1)</f>
        <v>0</v>
      </c>
      <c r="BD15">
        <f>IF(播種日比較!$C$11-AO15&gt;0,0,BD14+1)</f>
        <v>0</v>
      </c>
      <c r="BE15">
        <f>IF(播種日比較!$C$11-AP15&gt;0,0,BE14+1)</f>
        <v>0</v>
      </c>
      <c r="BF15">
        <f>IF(播種日比較!$C$11-AQ15&gt;0,0,BF14+1)</f>
        <v>0</v>
      </c>
      <c r="BG15">
        <f>IF(播種日比較!$C$11-AR15&gt;0,0,BG14+1)</f>
        <v>0</v>
      </c>
      <c r="BH15" s="1">
        <f t="shared" si="34"/>
        <v>42619</v>
      </c>
      <c r="BI15">
        <f t="shared" si="18"/>
        <v>15</v>
      </c>
    </row>
    <row r="16" spans="1:61" x14ac:dyDescent="0.45">
      <c r="A16" t="s">
        <v>35</v>
      </c>
      <c r="B16" s="3">
        <f>VLOOKUP(B$11,モデル!$B$9:$J$11,3,0)+VLOOKUP(B$11,モデル!$B$9:$J$11,5,0)*$C9+VLOOKUP(B$11,モデル!$B$9:$J$11,8,0)*$C9^2</f>
        <v>6.9633099999999999</v>
      </c>
      <c r="C16" s="3">
        <f>VLOOKUP(C$11,モデル!$B$9:$J$11,3,0)+VLOOKUP(C$11,モデル!$B$9:$J$11,5,0)*$C9+VLOOKUP(C$11,モデル!$B$9:$J$11,8,0)*$C9^2</f>
        <v>1.9652820000000002</v>
      </c>
      <c r="D16" s="3">
        <f>VLOOKUP(D$11,モデル!$B$9:$J$11,3,0)+VLOOKUP(D$11,モデル!$B$9:$J$11,5,0)*$C9+VLOOKUP(D$11,モデル!$B$9:$J$11,8,0)*$C9^2</f>
        <v>-3.916640193184</v>
      </c>
      <c r="E16" s="3"/>
      <c r="F16" s="3"/>
      <c r="H16" s="1">
        <f t="shared" si="35"/>
        <v>42620</v>
      </c>
      <c r="I16">
        <f>$H16-播種日比較!$C$5</f>
        <v>13</v>
      </c>
      <c r="J16">
        <f>$H16-播種日比較!$C$6</f>
        <v>8</v>
      </c>
      <c r="K16">
        <f>$H16-播種日比較!$C$7</f>
        <v>3</v>
      </c>
      <c r="L16">
        <f>$H16-播種日比較!$C$8</f>
        <v>-2</v>
      </c>
      <c r="M16">
        <f>$H16-播種日比較!$C$9</f>
        <v>-7</v>
      </c>
      <c r="N16" s="3">
        <f t="shared" si="0"/>
        <v>2.0369751951017232</v>
      </c>
      <c r="O16" s="3">
        <f t="shared" si="1"/>
        <v>1.1019831567840608</v>
      </c>
      <c r="P16" s="3">
        <f t="shared" si="2"/>
        <v>0.63594598362454491</v>
      </c>
      <c r="Q16" s="3" t="e">
        <f t="shared" si="3"/>
        <v>#N/A</v>
      </c>
      <c r="R16" s="3" t="e">
        <f t="shared" si="4"/>
        <v>#N/A</v>
      </c>
      <c r="S16" s="3">
        <f t="shared" si="5"/>
        <v>2.5730905184403738</v>
      </c>
      <c r="T16" s="3">
        <f t="shared" si="6"/>
        <v>1.0128802790279769</v>
      </c>
      <c r="U16" s="3">
        <f t="shared" si="7"/>
        <v>0.32391062814530602</v>
      </c>
      <c r="V16" s="3" t="e">
        <f t="shared" si="8"/>
        <v>#N/A</v>
      </c>
      <c r="W16" s="3" t="e">
        <f t="shared" si="9"/>
        <v>#N/A</v>
      </c>
      <c r="X16" s="3">
        <f t="shared" si="10"/>
        <v>4.4852881557793172</v>
      </c>
      <c r="Y16" s="3">
        <f t="shared" si="11"/>
        <v>1.7769014826265763</v>
      </c>
      <c r="Z16" s="3">
        <f t="shared" si="12"/>
        <v>0.62218134093621347</v>
      </c>
      <c r="AA16" s="3" t="e">
        <f t="shared" si="13"/>
        <v>#N/A</v>
      </c>
      <c r="AB16" s="3" t="e">
        <f t="shared" si="14"/>
        <v>#N/A</v>
      </c>
      <c r="AC16">
        <f>IF(H16&lt;播種日比較!$C$14,0,播種日比較!$C$13*0.02*播種日比較!$C$12)</f>
        <v>0</v>
      </c>
      <c r="AD16" s="3">
        <f t="shared" si="19"/>
        <v>0</v>
      </c>
      <c r="AE16" s="3">
        <f t="shared" si="20"/>
        <v>0</v>
      </c>
      <c r="AF16" s="3">
        <f t="shared" si="21"/>
        <v>0</v>
      </c>
      <c r="AG16" s="3">
        <f t="shared" si="22"/>
        <v>0</v>
      </c>
      <c r="AH16" s="3">
        <f t="shared" si="23"/>
        <v>0</v>
      </c>
      <c r="AI16" s="3">
        <f t="shared" si="24"/>
        <v>0</v>
      </c>
      <c r="AJ16" s="3">
        <f t="shared" si="25"/>
        <v>0</v>
      </c>
      <c r="AK16" s="3">
        <f t="shared" si="26"/>
        <v>0</v>
      </c>
      <c r="AL16" s="3">
        <f t="shared" si="27"/>
        <v>0</v>
      </c>
      <c r="AM16" s="3">
        <f t="shared" si="28"/>
        <v>0</v>
      </c>
      <c r="AN16" s="3">
        <f t="shared" si="29"/>
        <v>0</v>
      </c>
      <c r="AO16" s="3">
        <f t="shared" si="30"/>
        <v>0</v>
      </c>
      <c r="AP16" s="3">
        <f t="shared" si="31"/>
        <v>0</v>
      </c>
      <c r="AQ16" s="3">
        <f t="shared" si="32"/>
        <v>0</v>
      </c>
      <c r="AR16" s="3">
        <f t="shared" si="33"/>
        <v>0</v>
      </c>
      <c r="AS16">
        <f>IF(播種日比較!$C$11-AD16&gt;0,0,AS15+1)</f>
        <v>0</v>
      </c>
      <c r="AT16">
        <f>IF(播種日比較!$C$11-AE16&gt;0,0,AT15+1)</f>
        <v>0</v>
      </c>
      <c r="AU16">
        <f>IF(播種日比較!$C$11-AF16&gt;0,0,AU15+1)</f>
        <v>0</v>
      </c>
      <c r="AV16">
        <f>IF(播種日比較!$C$11-AG16&gt;0,0,AV15+1)</f>
        <v>0</v>
      </c>
      <c r="AW16">
        <f>IF(播種日比較!$C$11-AH16&gt;0,0,AW15+1)</f>
        <v>0</v>
      </c>
      <c r="AX16">
        <f>IF(播種日比較!$C$11-AI16&gt;0,0,AX15+1)</f>
        <v>0</v>
      </c>
      <c r="AY16">
        <f>IF(播種日比較!$C$11-AJ16&gt;0,0,AY15+1)</f>
        <v>0</v>
      </c>
      <c r="AZ16">
        <f>IF(播種日比較!$C$11-AK16&gt;0,0,AZ15+1)</f>
        <v>0</v>
      </c>
      <c r="BA16">
        <f>IF(播種日比較!$C$11-AL16&gt;0,0,BA15+1)</f>
        <v>0</v>
      </c>
      <c r="BB16">
        <f>IF(播種日比較!$C$11-AM16&gt;0,0,BB15+1)</f>
        <v>0</v>
      </c>
      <c r="BC16">
        <f>IF(播種日比較!$C$11-AN16&gt;0,0,BC15+1)</f>
        <v>0</v>
      </c>
      <c r="BD16">
        <f>IF(播種日比較!$C$11-AO16&gt;0,0,BD15+1)</f>
        <v>0</v>
      </c>
      <c r="BE16">
        <f>IF(播種日比較!$C$11-AP16&gt;0,0,BE15+1)</f>
        <v>0</v>
      </c>
      <c r="BF16">
        <f>IF(播種日比較!$C$11-AQ16&gt;0,0,BF15+1)</f>
        <v>0</v>
      </c>
      <c r="BG16">
        <f>IF(播種日比較!$C$11-AR16&gt;0,0,BG15+1)</f>
        <v>0</v>
      </c>
      <c r="BH16" s="1">
        <f t="shared" si="34"/>
        <v>42620</v>
      </c>
      <c r="BI16">
        <f t="shared" si="18"/>
        <v>15</v>
      </c>
    </row>
    <row r="17" spans="1:61" x14ac:dyDescent="0.45">
      <c r="A17" t="s">
        <v>36</v>
      </c>
      <c r="B17" s="3">
        <f>VLOOKUP(B$11,モデル!$B$14:$J$16,3,0)+VLOOKUP(B$11,モデル!$B$14:$J$16,5,0)*$C5+VLOOKUP(B$11,モデル!$B$14:$J$16,8,0)*$C5^2</f>
        <v>6.7763070110239996</v>
      </c>
      <c r="C17" s="3">
        <f>VLOOKUP(C$11,モデル!$B$14:$J$16,3,0)+VLOOKUP(C$11,モデル!$B$14:$J$16,5,0)*$C5+VLOOKUP(C$11,モデル!$B$14:$J$16,8,0)*$C5^2</f>
        <v>2.1800636</v>
      </c>
      <c r="D17" s="3">
        <f>VLOOKUP(D$11,モデル!$B$14:$J$16,3,0)+VLOOKUP(D$11,モデル!$B$14:$J$16,5,0)*$C5+VLOOKUP(D$11,モデル!$B$14:$J$16,8,0)*$C5^2</f>
        <v>-3.44</v>
      </c>
      <c r="E17" s="3"/>
      <c r="F17" s="3"/>
      <c r="H17" s="1">
        <f t="shared" si="35"/>
        <v>42621</v>
      </c>
      <c r="I17">
        <f>$H17-播種日比較!$C$5</f>
        <v>14</v>
      </c>
      <c r="J17">
        <f>$H17-播種日比較!$C$6</f>
        <v>9</v>
      </c>
      <c r="K17">
        <f>$H17-播種日比較!$C$7</f>
        <v>4</v>
      </c>
      <c r="L17">
        <f>$H17-播種日比較!$C$8</f>
        <v>-1</v>
      </c>
      <c r="M17">
        <f>$H17-播種日比較!$C$9</f>
        <v>-6</v>
      </c>
      <c r="N17" s="3">
        <f t="shared" si="0"/>
        <v>2.4082036512937548</v>
      </c>
      <c r="O17" s="3">
        <f t="shared" si="1"/>
        <v>1.3088557863721133</v>
      </c>
      <c r="P17" s="3">
        <f t="shared" si="2"/>
        <v>0.75584918668958112</v>
      </c>
      <c r="Q17" s="3" t="e">
        <f t="shared" si="3"/>
        <v>#N/A</v>
      </c>
      <c r="R17" s="3" t="e">
        <f t="shared" si="4"/>
        <v>#N/A</v>
      </c>
      <c r="S17" s="3">
        <f t="shared" si="5"/>
        <v>3.092925514338682</v>
      </c>
      <c r="T17" s="3">
        <f t="shared" si="6"/>
        <v>1.2573827895356213</v>
      </c>
      <c r="U17" s="3">
        <f t="shared" si="7"/>
        <v>0.41761920921906903</v>
      </c>
      <c r="V17" s="3" t="e">
        <f t="shared" si="8"/>
        <v>#N/A</v>
      </c>
      <c r="W17" s="3" t="e">
        <f t="shared" si="9"/>
        <v>#N/A</v>
      </c>
      <c r="X17" s="3">
        <f t="shared" si="10"/>
        <v>5.2801801032513049</v>
      </c>
      <c r="Y17" s="3">
        <f t="shared" si="11"/>
        <v>2.1468599046596575</v>
      </c>
      <c r="Z17" s="3">
        <f t="shared" si="12"/>
        <v>0.77094431402611741</v>
      </c>
      <c r="AA17" s="3" t="e">
        <f t="shared" si="13"/>
        <v>#N/A</v>
      </c>
      <c r="AB17" s="3" t="e">
        <f t="shared" si="14"/>
        <v>#N/A</v>
      </c>
      <c r="AC17">
        <f>IF(H17&lt;播種日比較!$C$14,0,播種日比較!$C$13*0.02*播種日比較!$C$12)</f>
        <v>0</v>
      </c>
      <c r="AD17" s="3">
        <f t="shared" si="19"/>
        <v>0</v>
      </c>
      <c r="AE17" s="3">
        <f t="shared" si="20"/>
        <v>0</v>
      </c>
      <c r="AF17" s="3">
        <f t="shared" si="21"/>
        <v>0</v>
      </c>
      <c r="AG17" s="3">
        <f t="shared" si="22"/>
        <v>0</v>
      </c>
      <c r="AH17" s="3">
        <f t="shared" si="23"/>
        <v>0</v>
      </c>
      <c r="AI17" s="3">
        <f t="shared" si="24"/>
        <v>0</v>
      </c>
      <c r="AJ17" s="3">
        <f t="shared" si="25"/>
        <v>0</v>
      </c>
      <c r="AK17" s="3">
        <f t="shared" si="26"/>
        <v>0</v>
      </c>
      <c r="AL17" s="3">
        <f t="shared" si="27"/>
        <v>0</v>
      </c>
      <c r="AM17" s="3">
        <f t="shared" si="28"/>
        <v>0</v>
      </c>
      <c r="AN17" s="3">
        <f t="shared" si="29"/>
        <v>0</v>
      </c>
      <c r="AO17" s="3">
        <f t="shared" si="30"/>
        <v>0</v>
      </c>
      <c r="AP17" s="3">
        <f t="shared" si="31"/>
        <v>0</v>
      </c>
      <c r="AQ17" s="3">
        <f t="shared" si="32"/>
        <v>0</v>
      </c>
      <c r="AR17" s="3">
        <f t="shared" si="33"/>
        <v>0</v>
      </c>
      <c r="AS17">
        <f>IF(播種日比較!$C$11-AD17&gt;0,0,AS16+1)</f>
        <v>0</v>
      </c>
      <c r="AT17">
        <f>IF(播種日比較!$C$11-AE17&gt;0,0,AT16+1)</f>
        <v>0</v>
      </c>
      <c r="AU17">
        <f>IF(播種日比較!$C$11-AF17&gt;0,0,AU16+1)</f>
        <v>0</v>
      </c>
      <c r="AV17">
        <f>IF(播種日比較!$C$11-AG17&gt;0,0,AV16+1)</f>
        <v>0</v>
      </c>
      <c r="AW17">
        <f>IF(播種日比較!$C$11-AH17&gt;0,0,AW16+1)</f>
        <v>0</v>
      </c>
      <c r="AX17">
        <f>IF(播種日比較!$C$11-AI17&gt;0,0,AX16+1)</f>
        <v>0</v>
      </c>
      <c r="AY17">
        <f>IF(播種日比較!$C$11-AJ17&gt;0,0,AY16+1)</f>
        <v>0</v>
      </c>
      <c r="AZ17">
        <f>IF(播種日比較!$C$11-AK17&gt;0,0,AZ16+1)</f>
        <v>0</v>
      </c>
      <c r="BA17">
        <f>IF(播種日比較!$C$11-AL17&gt;0,0,BA16+1)</f>
        <v>0</v>
      </c>
      <c r="BB17">
        <f>IF(播種日比較!$C$11-AM17&gt;0,0,BB16+1)</f>
        <v>0</v>
      </c>
      <c r="BC17">
        <f>IF(播種日比較!$C$11-AN17&gt;0,0,BC16+1)</f>
        <v>0</v>
      </c>
      <c r="BD17">
        <f>IF(播種日比較!$C$11-AO17&gt;0,0,BD16+1)</f>
        <v>0</v>
      </c>
      <c r="BE17">
        <f>IF(播種日比較!$C$11-AP17&gt;0,0,BE16+1)</f>
        <v>0</v>
      </c>
      <c r="BF17">
        <f>IF(播種日比較!$C$11-AQ17&gt;0,0,BF16+1)</f>
        <v>0</v>
      </c>
      <c r="BG17">
        <f>IF(播種日比較!$C$11-AR17&gt;0,0,BG16+1)</f>
        <v>0</v>
      </c>
      <c r="BH17" s="1">
        <f t="shared" si="34"/>
        <v>42621</v>
      </c>
      <c r="BI17">
        <f t="shared" si="18"/>
        <v>15</v>
      </c>
    </row>
    <row r="18" spans="1:61" x14ac:dyDescent="0.45">
      <c r="A18" t="s">
        <v>37</v>
      </c>
      <c r="B18" s="3">
        <f>VLOOKUP(B$11,モデル!$B$14:$J$16,3,0)+VLOOKUP(B$11,モデル!$B$14:$J$16,5,0)*$C6+VLOOKUP(B$11,モデル!$B$14:$J$16,8,0)*$C6^2</f>
        <v>6.8651854356040003</v>
      </c>
      <c r="C18" s="3">
        <f>VLOOKUP(C$11,モデル!$B$14:$J$16,3,0)+VLOOKUP(C$11,モデル!$B$14:$J$16,5,0)*$C6+VLOOKUP(C$11,モデル!$B$14:$J$16,8,0)*$C6^2</f>
        <v>2.1811146000000003</v>
      </c>
      <c r="D18" s="3">
        <f>VLOOKUP(D$11,モデル!$B$14:$J$16,3,0)+VLOOKUP(D$11,モデル!$B$14:$J$16,5,0)*$C6+VLOOKUP(D$11,モデル!$B$14:$J$16,8,0)*$C6^2</f>
        <v>-3.44</v>
      </c>
      <c r="E18" s="3"/>
      <c r="F18" s="3"/>
      <c r="H18" s="1">
        <f t="shared" si="35"/>
        <v>42622</v>
      </c>
      <c r="I18">
        <f>$H18-播種日比較!$C$5</f>
        <v>15</v>
      </c>
      <c r="J18">
        <f>$H18-播種日比較!$C$6</f>
        <v>10</v>
      </c>
      <c r="K18">
        <f>$H18-播種日比較!$C$7</f>
        <v>5</v>
      </c>
      <c r="L18">
        <f>$H18-播種日比較!$C$8</f>
        <v>0</v>
      </c>
      <c r="M18">
        <f>$H18-播種日比較!$C$9</f>
        <v>-5</v>
      </c>
      <c r="N18" s="3">
        <f t="shared" si="0"/>
        <v>2.8345614210053154</v>
      </c>
      <c r="O18" s="3">
        <f t="shared" si="1"/>
        <v>1.5479529459971915</v>
      </c>
      <c r="P18" s="3">
        <f t="shared" si="2"/>
        <v>0.894777714777651</v>
      </c>
      <c r="Q18" s="3">
        <f t="shared" si="3"/>
        <v>0.56436916247171354</v>
      </c>
      <c r="R18" s="3" t="e">
        <f t="shared" si="4"/>
        <v>#N/A</v>
      </c>
      <c r="S18" s="3">
        <f t="shared" si="5"/>
        <v>3.6962562687865237</v>
      </c>
      <c r="T18" s="3">
        <f t="shared" si="6"/>
        <v>1.5502919678330267</v>
      </c>
      <c r="U18" s="3">
        <f t="shared" si="7"/>
        <v>0.534137853907515</v>
      </c>
      <c r="V18" s="3">
        <f t="shared" si="8"/>
        <v>0.14679966356450894</v>
      </c>
      <c r="W18" s="3" t="e">
        <f t="shared" si="9"/>
        <v>#N/A</v>
      </c>
      <c r="X18" s="3">
        <f t="shared" si="10"/>
        <v>6.1822985108942943</v>
      </c>
      <c r="Y18" s="3">
        <f t="shared" si="11"/>
        <v>2.5780462842721277</v>
      </c>
      <c r="Z18" s="3">
        <f t="shared" si="12"/>
        <v>0.94896088480138752</v>
      </c>
      <c r="AA18" s="3">
        <f t="shared" si="13"/>
        <v>0.32137726075770434</v>
      </c>
      <c r="AB18" s="3" t="e">
        <f t="shared" si="14"/>
        <v>#N/A</v>
      </c>
      <c r="AC18">
        <f>IF(H18&lt;播種日比較!$C$14,0,播種日比較!$C$13*0.02*播種日比較!$C$12)</f>
        <v>0</v>
      </c>
      <c r="AD18" s="3">
        <f t="shared" si="19"/>
        <v>0</v>
      </c>
      <c r="AE18" s="3">
        <f t="shared" si="20"/>
        <v>0</v>
      </c>
      <c r="AF18" s="3">
        <f t="shared" si="21"/>
        <v>0</v>
      </c>
      <c r="AG18" s="3">
        <f t="shared" si="22"/>
        <v>0</v>
      </c>
      <c r="AH18" s="3">
        <f t="shared" si="23"/>
        <v>0</v>
      </c>
      <c r="AI18" s="3">
        <f t="shared" si="24"/>
        <v>0</v>
      </c>
      <c r="AJ18" s="3">
        <f t="shared" si="25"/>
        <v>0</v>
      </c>
      <c r="AK18" s="3">
        <f t="shared" si="26"/>
        <v>0</v>
      </c>
      <c r="AL18" s="3">
        <f t="shared" si="27"/>
        <v>0</v>
      </c>
      <c r="AM18" s="3">
        <f t="shared" si="28"/>
        <v>0</v>
      </c>
      <c r="AN18" s="3">
        <f t="shared" si="29"/>
        <v>0</v>
      </c>
      <c r="AO18" s="3">
        <f t="shared" si="30"/>
        <v>0</v>
      </c>
      <c r="AP18" s="3">
        <f t="shared" si="31"/>
        <v>0</v>
      </c>
      <c r="AQ18" s="3">
        <f t="shared" si="32"/>
        <v>0</v>
      </c>
      <c r="AR18" s="3">
        <f t="shared" si="33"/>
        <v>0</v>
      </c>
      <c r="AS18">
        <f>IF(播種日比較!$C$11-AD18&gt;0,0,AS17+1)</f>
        <v>0</v>
      </c>
      <c r="AT18">
        <f>IF(播種日比較!$C$11-AE18&gt;0,0,AT17+1)</f>
        <v>0</v>
      </c>
      <c r="AU18">
        <f>IF(播種日比較!$C$11-AF18&gt;0,0,AU17+1)</f>
        <v>0</v>
      </c>
      <c r="AV18">
        <f>IF(播種日比較!$C$11-AG18&gt;0,0,AV17+1)</f>
        <v>0</v>
      </c>
      <c r="AW18">
        <f>IF(播種日比較!$C$11-AH18&gt;0,0,AW17+1)</f>
        <v>0</v>
      </c>
      <c r="AX18">
        <f>IF(播種日比較!$C$11-AI18&gt;0,0,AX17+1)</f>
        <v>0</v>
      </c>
      <c r="AY18">
        <f>IF(播種日比較!$C$11-AJ18&gt;0,0,AY17+1)</f>
        <v>0</v>
      </c>
      <c r="AZ18">
        <f>IF(播種日比較!$C$11-AK18&gt;0,0,AZ17+1)</f>
        <v>0</v>
      </c>
      <c r="BA18">
        <f>IF(播種日比較!$C$11-AL18&gt;0,0,BA17+1)</f>
        <v>0</v>
      </c>
      <c r="BB18">
        <f>IF(播種日比較!$C$11-AM18&gt;0,0,BB17+1)</f>
        <v>0</v>
      </c>
      <c r="BC18">
        <f>IF(播種日比較!$C$11-AN18&gt;0,0,BC17+1)</f>
        <v>0</v>
      </c>
      <c r="BD18">
        <f>IF(播種日比較!$C$11-AO18&gt;0,0,BD17+1)</f>
        <v>0</v>
      </c>
      <c r="BE18">
        <f>IF(播種日比較!$C$11-AP18&gt;0,0,BE17+1)</f>
        <v>0</v>
      </c>
      <c r="BF18">
        <f>IF(播種日比較!$C$11-AQ18&gt;0,0,BF17+1)</f>
        <v>0</v>
      </c>
      <c r="BG18">
        <f>IF(播種日比較!$C$11-AR18&gt;0,0,BG17+1)</f>
        <v>0</v>
      </c>
      <c r="BH18" s="1">
        <f t="shared" si="34"/>
        <v>42622</v>
      </c>
      <c r="BI18">
        <f t="shared" si="18"/>
        <v>15</v>
      </c>
    </row>
    <row r="19" spans="1:61" x14ac:dyDescent="0.45">
      <c r="A19" t="s">
        <v>38</v>
      </c>
      <c r="B19" s="3">
        <f>VLOOKUP(B$11,モデル!$B$14:$J$16,3,0)+VLOOKUP(B$11,モデル!$B$14:$J$16,5,0)*$C7+VLOOKUP(B$11,モデル!$B$14:$J$16,8,0)*$C7^2</f>
        <v>6.9251233139839998</v>
      </c>
      <c r="C19" s="3">
        <f>VLOOKUP(C$11,モデル!$B$14:$J$16,3,0)+VLOOKUP(C$11,モデル!$B$14:$J$16,5,0)*$C7+VLOOKUP(C$11,モデル!$B$14:$J$16,8,0)*$C7^2</f>
        <v>2.1821656000000003</v>
      </c>
      <c r="D19" s="3">
        <f>VLOOKUP(D$11,モデル!$B$14:$J$16,3,0)+VLOOKUP(D$11,モデル!$B$14:$J$16,5,0)*$C7+VLOOKUP(D$11,モデル!$B$14:$J$16,8,0)*$C7^2</f>
        <v>-3.44</v>
      </c>
      <c r="E19" s="3"/>
      <c r="F19" s="3"/>
      <c r="H19" s="1">
        <f t="shared" si="35"/>
        <v>42623</v>
      </c>
      <c r="I19">
        <f>$H19-播種日比較!$C$5</f>
        <v>16</v>
      </c>
      <c r="J19">
        <f>$H19-播種日比較!$C$6</f>
        <v>11</v>
      </c>
      <c r="K19">
        <f>$H19-播種日比較!$C$7</f>
        <v>6</v>
      </c>
      <c r="L19">
        <f>$H19-播種日比較!$C$8</f>
        <v>1</v>
      </c>
      <c r="M19">
        <f>$H19-播種日比較!$C$9</f>
        <v>-4</v>
      </c>
      <c r="N19" s="3">
        <f t="shared" si="0"/>
        <v>3.3221111042766864</v>
      </c>
      <c r="O19" s="3">
        <f t="shared" si="1"/>
        <v>1.8231343753107703</v>
      </c>
      <c r="P19" s="3">
        <f t="shared" si="2"/>
        <v>1.0551164160143522</v>
      </c>
      <c r="Q19" s="3">
        <f t="shared" si="3"/>
        <v>0.66365605707790887</v>
      </c>
      <c r="R19" s="3" t="e">
        <f t="shared" si="4"/>
        <v>#N/A</v>
      </c>
      <c r="S19" s="3">
        <f t="shared" si="5"/>
        <v>4.3925071867965428</v>
      </c>
      <c r="T19" s="3">
        <f t="shared" si="6"/>
        <v>1.8988453040439675</v>
      </c>
      <c r="U19" s="3">
        <f t="shared" si="7"/>
        <v>0.67788146574852215</v>
      </c>
      <c r="V19" s="3">
        <f t="shared" si="8"/>
        <v>0.19424549666331331</v>
      </c>
      <c r="W19" s="3" t="e">
        <f t="shared" si="9"/>
        <v>#N/A</v>
      </c>
      <c r="X19" s="3">
        <f t="shared" si="10"/>
        <v>7.2006626699055243</v>
      </c>
      <c r="Y19" s="3">
        <f t="shared" si="11"/>
        <v>3.077585130406058</v>
      </c>
      <c r="Z19" s="3">
        <f t="shared" si="12"/>
        <v>1.1605985367907179</v>
      </c>
      <c r="AA19" s="3">
        <f t="shared" si="13"/>
        <v>0.40148992196073341</v>
      </c>
      <c r="AB19" s="3" t="e">
        <f t="shared" si="14"/>
        <v>#N/A</v>
      </c>
      <c r="AC19">
        <f>IF(H19&lt;播種日比較!$C$14,0,播種日比較!$C$13*0.02*播種日比較!$C$12)</f>
        <v>0</v>
      </c>
      <c r="AD19" s="3">
        <f t="shared" si="19"/>
        <v>0</v>
      </c>
      <c r="AE19" s="3">
        <f t="shared" si="20"/>
        <v>0</v>
      </c>
      <c r="AF19" s="3">
        <f t="shared" si="21"/>
        <v>0</v>
      </c>
      <c r="AG19" s="3">
        <f t="shared" si="22"/>
        <v>0</v>
      </c>
      <c r="AH19" s="3">
        <f t="shared" si="23"/>
        <v>0</v>
      </c>
      <c r="AI19" s="3">
        <f t="shared" si="24"/>
        <v>0</v>
      </c>
      <c r="AJ19" s="3">
        <f t="shared" si="25"/>
        <v>0</v>
      </c>
      <c r="AK19" s="3">
        <f t="shared" si="26"/>
        <v>0</v>
      </c>
      <c r="AL19" s="3">
        <f t="shared" si="27"/>
        <v>0</v>
      </c>
      <c r="AM19" s="3">
        <f t="shared" si="28"/>
        <v>0</v>
      </c>
      <c r="AN19" s="3">
        <f t="shared" si="29"/>
        <v>0</v>
      </c>
      <c r="AO19" s="3">
        <f t="shared" si="30"/>
        <v>0</v>
      </c>
      <c r="AP19" s="3">
        <f t="shared" si="31"/>
        <v>0</v>
      </c>
      <c r="AQ19" s="3">
        <f t="shared" si="32"/>
        <v>0</v>
      </c>
      <c r="AR19" s="3">
        <f t="shared" si="33"/>
        <v>0</v>
      </c>
      <c r="AS19">
        <f>IF(播種日比較!$C$11-AD19&gt;0,0,AS18+1)</f>
        <v>0</v>
      </c>
      <c r="AT19">
        <f>IF(播種日比較!$C$11-AE19&gt;0,0,AT18+1)</f>
        <v>0</v>
      </c>
      <c r="AU19">
        <f>IF(播種日比較!$C$11-AF19&gt;0,0,AU18+1)</f>
        <v>0</v>
      </c>
      <c r="AV19">
        <f>IF(播種日比較!$C$11-AG19&gt;0,0,AV18+1)</f>
        <v>0</v>
      </c>
      <c r="AW19">
        <f>IF(播種日比較!$C$11-AH19&gt;0,0,AW18+1)</f>
        <v>0</v>
      </c>
      <c r="AX19">
        <f>IF(播種日比較!$C$11-AI19&gt;0,0,AX18+1)</f>
        <v>0</v>
      </c>
      <c r="AY19">
        <f>IF(播種日比較!$C$11-AJ19&gt;0,0,AY18+1)</f>
        <v>0</v>
      </c>
      <c r="AZ19">
        <f>IF(播種日比較!$C$11-AK19&gt;0,0,AZ18+1)</f>
        <v>0</v>
      </c>
      <c r="BA19">
        <f>IF(播種日比較!$C$11-AL19&gt;0,0,BA18+1)</f>
        <v>0</v>
      </c>
      <c r="BB19">
        <f>IF(播種日比較!$C$11-AM19&gt;0,0,BB18+1)</f>
        <v>0</v>
      </c>
      <c r="BC19">
        <f>IF(播種日比較!$C$11-AN19&gt;0,0,BC18+1)</f>
        <v>0</v>
      </c>
      <c r="BD19">
        <f>IF(播種日比較!$C$11-AO19&gt;0,0,BD18+1)</f>
        <v>0</v>
      </c>
      <c r="BE19">
        <f>IF(播種日比較!$C$11-AP19&gt;0,0,BE18+1)</f>
        <v>0</v>
      </c>
      <c r="BF19">
        <f>IF(播種日比較!$C$11-AQ19&gt;0,0,BF18+1)</f>
        <v>0</v>
      </c>
      <c r="BG19">
        <f>IF(播種日比較!$C$11-AR19&gt;0,0,BG18+1)</f>
        <v>0</v>
      </c>
      <c r="BH19" s="1">
        <f t="shared" si="34"/>
        <v>42623</v>
      </c>
      <c r="BI19">
        <f t="shared" si="18"/>
        <v>15</v>
      </c>
    </row>
    <row r="20" spans="1:61" x14ac:dyDescent="0.45">
      <c r="A20" t="s">
        <v>39</v>
      </c>
      <c r="B20" s="3">
        <f>VLOOKUP(B$11,モデル!$B$14:$J$16,3,0)+VLOOKUP(B$11,モデル!$B$14:$J$16,5,0)*$C8+VLOOKUP(B$11,モデル!$B$14:$J$16,8,0)*$C8^2</f>
        <v>6.9561206461639991</v>
      </c>
      <c r="C20" s="3">
        <f>VLOOKUP(C$11,モデル!$B$14:$J$16,3,0)+VLOOKUP(C$11,モデル!$B$14:$J$16,5,0)*$C8+VLOOKUP(C$11,モデル!$B$14:$J$16,8,0)*$C8^2</f>
        <v>2.1832166000000002</v>
      </c>
      <c r="D20" s="3">
        <f>VLOOKUP(D$11,モデル!$B$14:$J$16,3,0)+VLOOKUP(D$11,モデル!$B$14:$J$16,5,0)*$C8+VLOOKUP(D$11,モデル!$B$14:$J$16,8,0)*$C8^2</f>
        <v>-3.44</v>
      </c>
      <c r="E20" s="3"/>
      <c r="F20" s="3"/>
      <c r="H20" s="1">
        <f t="shared" si="35"/>
        <v>42624</v>
      </c>
      <c r="I20">
        <f>$H20-播種日比較!$C$5</f>
        <v>17</v>
      </c>
      <c r="J20">
        <f>$H20-播種日比較!$C$6</f>
        <v>12</v>
      </c>
      <c r="K20">
        <f>$H20-播種日比較!$C$7</f>
        <v>7</v>
      </c>
      <c r="L20">
        <f>$H20-播種日比較!$C$8</f>
        <v>2</v>
      </c>
      <c r="M20">
        <f>$H20-播種日比較!$C$9</f>
        <v>-3</v>
      </c>
      <c r="N20" s="3">
        <f t="shared" si="0"/>
        <v>3.8772798936674602</v>
      </c>
      <c r="O20" s="3">
        <f t="shared" si="1"/>
        <v>2.1385493948518595</v>
      </c>
      <c r="P20" s="3">
        <f t="shared" si="2"/>
        <v>1.2394528469256141</v>
      </c>
      <c r="Q20" s="3">
        <f t="shared" si="3"/>
        <v>0.77770433623144719</v>
      </c>
      <c r="R20" s="3" t="e">
        <f t="shared" si="4"/>
        <v>#N/A</v>
      </c>
      <c r="S20" s="3">
        <f t="shared" si="5"/>
        <v>5.191558445226196</v>
      </c>
      <c r="T20" s="3">
        <f t="shared" si="6"/>
        <v>2.3109275929041577</v>
      </c>
      <c r="U20" s="3">
        <f t="shared" si="7"/>
        <v>0.85386280787314195</v>
      </c>
      <c r="V20" s="3">
        <f t="shared" si="8"/>
        <v>0.25476444822328037</v>
      </c>
      <c r="W20" s="3" t="e">
        <f t="shared" si="9"/>
        <v>#N/A</v>
      </c>
      <c r="X20" s="3">
        <f t="shared" si="10"/>
        <v>8.3443406383930263</v>
      </c>
      <c r="Y20" s="3">
        <f t="shared" si="11"/>
        <v>3.6529585247863903</v>
      </c>
      <c r="Z20" s="3">
        <f t="shared" si="12"/>
        <v>1.4106215154998099</v>
      </c>
      <c r="AA20" s="3">
        <f t="shared" si="13"/>
        <v>0.49832044511361789</v>
      </c>
      <c r="AB20" s="3" t="e">
        <f t="shared" si="14"/>
        <v>#N/A</v>
      </c>
      <c r="AC20">
        <f>IF(H20&lt;播種日比較!$C$14,0,播種日比較!$C$13*0.02*播種日比較!$C$12)</f>
        <v>0</v>
      </c>
      <c r="AD20" s="3">
        <f t="shared" si="19"/>
        <v>0</v>
      </c>
      <c r="AE20" s="3">
        <f t="shared" si="20"/>
        <v>0</v>
      </c>
      <c r="AF20" s="3">
        <f t="shared" si="21"/>
        <v>0</v>
      </c>
      <c r="AG20" s="3">
        <f t="shared" si="22"/>
        <v>0</v>
      </c>
      <c r="AH20" s="3">
        <f t="shared" si="23"/>
        <v>0</v>
      </c>
      <c r="AI20" s="3">
        <f t="shared" si="24"/>
        <v>0</v>
      </c>
      <c r="AJ20" s="3">
        <f t="shared" si="25"/>
        <v>0</v>
      </c>
      <c r="AK20" s="3">
        <f t="shared" si="26"/>
        <v>0</v>
      </c>
      <c r="AL20" s="3">
        <f t="shared" si="27"/>
        <v>0</v>
      </c>
      <c r="AM20" s="3">
        <f t="shared" si="28"/>
        <v>0</v>
      </c>
      <c r="AN20" s="3">
        <f t="shared" si="29"/>
        <v>0</v>
      </c>
      <c r="AO20" s="3">
        <f t="shared" si="30"/>
        <v>0</v>
      </c>
      <c r="AP20" s="3">
        <f t="shared" si="31"/>
        <v>0</v>
      </c>
      <c r="AQ20" s="3">
        <f t="shared" si="32"/>
        <v>0</v>
      </c>
      <c r="AR20" s="3">
        <f t="shared" si="33"/>
        <v>0</v>
      </c>
      <c r="AS20">
        <f>IF(播種日比較!$C$11-AD20&gt;0,0,AS19+1)</f>
        <v>0</v>
      </c>
      <c r="AT20">
        <f>IF(播種日比較!$C$11-AE20&gt;0,0,AT19+1)</f>
        <v>0</v>
      </c>
      <c r="AU20">
        <f>IF(播種日比較!$C$11-AF20&gt;0,0,AU19+1)</f>
        <v>0</v>
      </c>
      <c r="AV20">
        <f>IF(播種日比較!$C$11-AG20&gt;0,0,AV19+1)</f>
        <v>0</v>
      </c>
      <c r="AW20">
        <f>IF(播種日比較!$C$11-AH20&gt;0,0,AW19+1)</f>
        <v>0</v>
      </c>
      <c r="AX20">
        <f>IF(播種日比較!$C$11-AI20&gt;0,0,AX19+1)</f>
        <v>0</v>
      </c>
      <c r="AY20">
        <f>IF(播種日比較!$C$11-AJ20&gt;0,0,AY19+1)</f>
        <v>0</v>
      </c>
      <c r="AZ20">
        <f>IF(播種日比較!$C$11-AK20&gt;0,0,AZ19+1)</f>
        <v>0</v>
      </c>
      <c r="BA20">
        <f>IF(播種日比較!$C$11-AL20&gt;0,0,BA19+1)</f>
        <v>0</v>
      </c>
      <c r="BB20">
        <f>IF(播種日比較!$C$11-AM20&gt;0,0,BB19+1)</f>
        <v>0</v>
      </c>
      <c r="BC20">
        <f>IF(播種日比較!$C$11-AN20&gt;0,0,BC19+1)</f>
        <v>0</v>
      </c>
      <c r="BD20">
        <f>IF(播種日比較!$C$11-AO20&gt;0,0,BD19+1)</f>
        <v>0</v>
      </c>
      <c r="BE20">
        <f>IF(播種日比較!$C$11-AP20&gt;0,0,BE19+1)</f>
        <v>0</v>
      </c>
      <c r="BF20">
        <f>IF(播種日比較!$C$11-AQ20&gt;0,0,BF19+1)</f>
        <v>0</v>
      </c>
      <c r="BG20">
        <f>IF(播種日比較!$C$11-AR20&gt;0,0,BG19+1)</f>
        <v>0</v>
      </c>
      <c r="BH20" s="1">
        <f t="shared" si="34"/>
        <v>42624</v>
      </c>
      <c r="BI20">
        <f t="shared" si="18"/>
        <v>15</v>
      </c>
    </row>
    <row r="21" spans="1:61" x14ac:dyDescent="0.45">
      <c r="A21" t="s">
        <v>40</v>
      </c>
      <c r="B21" s="3">
        <f>VLOOKUP(B$11,モデル!$B$14:$J$16,3,0)+VLOOKUP(B$11,モデル!$B$14:$J$16,5,0)*$C9+VLOOKUP(B$11,モデル!$B$14:$J$16,8,0)*$C9^2</f>
        <v>6.9581774321439998</v>
      </c>
      <c r="C21" s="3">
        <f>VLOOKUP(C$11,モデル!$B$14:$J$16,3,0)+VLOOKUP(C$11,モデル!$B$14:$J$16,5,0)*$C9+VLOOKUP(C$11,モデル!$B$14:$J$16,8,0)*$C9^2</f>
        <v>2.1842676000000001</v>
      </c>
      <c r="D21" s="3">
        <f>VLOOKUP(D$11,モデル!$B$14:$J$16,3,0)+VLOOKUP(D$11,モデル!$B$14:$J$16,5,0)*$C9+VLOOKUP(D$11,モデル!$B$14:$J$16,8,0)*$C9^2</f>
        <v>-3.44</v>
      </c>
      <c r="E21" s="3"/>
      <c r="F21" s="3"/>
      <c r="H21" s="1">
        <f t="shared" si="35"/>
        <v>42625</v>
      </c>
      <c r="I21">
        <f>$H21-播種日比較!$C$5</f>
        <v>18</v>
      </c>
      <c r="J21">
        <f>$H21-播種日比較!$C$6</f>
        <v>13</v>
      </c>
      <c r="K21">
        <f>$H21-播種日比較!$C$7</f>
        <v>8</v>
      </c>
      <c r="L21">
        <f>$H21-播種日比較!$C$8</f>
        <v>3</v>
      </c>
      <c r="M21">
        <f>$H21-播種日比較!$C$9</f>
        <v>-2</v>
      </c>
      <c r="N21" s="3">
        <f t="shared" si="0"/>
        <v>4.5068455960172136</v>
      </c>
      <c r="O21" s="3">
        <f t="shared" si="1"/>
        <v>2.4986370734939358</v>
      </c>
      <c r="P21" s="3">
        <f t="shared" si="2"/>
        <v>1.4505821760010551</v>
      </c>
      <c r="Q21" s="3">
        <f t="shared" si="3"/>
        <v>0.90825955397711011</v>
      </c>
      <c r="R21" s="3" t="e">
        <f t="shared" si="4"/>
        <v>#N/A</v>
      </c>
      <c r="S21" s="3">
        <f t="shared" si="5"/>
        <v>6.103690574688942</v>
      </c>
      <c r="T21" s="3">
        <f t="shared" si="6"/>
        <v>2.7950621016913924</v>
      </c>
      <c r="U21" s="3">
        <f t="shared" si="7"/>
        <v>1.0677250536874945</v>
      </c>
      <c r="V21" s="3">
        <f t="shared" si="8"/>
        <v>0.33129109766990561</v>
      </c>
      <c r="W21" s="3" t="e">
        <f t="shared" si="9"/>
        <v>#N/A</v>
      </c>
      <c r="X21" s="3">
        <f t="shared" si="10"/>
        <v>9.6223672845553274</v>
      </c>
      <c r="Y21" s="3">
        <f t="shared" si="11"/>
        <v>4.3119624620171573</v>
      </c>
      <c r="Z21" s="3">
        <f t="shared" si="12"/>
        <v>1.7041878580121437</v>
      </c>
      <c r="AA21" s="3">
        <f t="shared" si="13"/>
        <v>0.61461040409671863</v>
      </c>
      <c r="AB21" s="3" t="e">
        <f t="shared" si="14"/>
        <v>#N/A</v>
      </c>
      <c r="AC21">
        <f>IF(H21&lt;播種日比較!$C$14,0,播種日比較!$C$13*0.02*播種日比較!$C$12)</f>
        <v>0</v>
      </c>
      <c r="AD21" s="3">
        <f t="shared" si="19"/>
        <v>0</v>
      </c>
      <c r="AE21" s="3">
        <f t="shared" si="20"/>
        <v>0</v>
      </c>
      <c r="AF21" s="3">
        <f t="shared" si="21"/>
        <v>0</v>
      </c>
      <c r="AG21" s="3">
        <f t="shared" si="22"/>
        <v>0</v>
      </c>
      <c r="AH21" s="3">
        <f t="shared" si="23"/>
        <v>0</v>
      </c>
      <c r="AI21" s="3">
        <f t="shared" si="24"/>
        <v>0</v>
      </c>
      <c r="AJ21" s="3">
        <f t="shared" si="25"/>
        <v>0</v>
      </c>
      <c r="AK21" s="3">
        <f t="shared" si="26"/>
        <v>0</v>
      </c>
      <c r="AL21" s="3">
        <f t="shared" si="27"/>
        <v>0</v>
      </c>
      <c r="AM21" s="3">
        <f t="shared" si="28"/>
        <v>0</v>
      </c>
      <c r="AN21" s="3">
        <f t="shared" si="29"/>
        <v>0</v>
      </c>
      <c r="AO21" s="3">
        <f t="shared" si="30"/>
        <v>0</v>
      </c>
      <c r="AP21" s="3">
        <f t="shared" si="31"/>
        <v>0</v>
      </c>
      <c r="AQ21" s="3">
        <f t="shared" si="32"/>
        <v>0</v>
      </c>
      <c r="AR21" s="3">
        <f t="shared" si="33"/>
        <v>0</v>
      </c>
      <c r="AS21">
        <f>IF(播種日比較!$C$11-AD21&gt;0,0,AS20+1)</f>
        <v>0</v>
      </c>
      <c r="AT21">
        <f>IF(播種日比較!$C$11-AE21&gt;0,0,AT20+1)</f>
        <v>0</v>
      </c>
      <c r="AU21">
        <f>IF(播種日比較!$C$11-AF21&gt;0,0,AU20+1)</f>
        <v>0</v>
      </c>
      <c r="AV21">
        <f>IF(播種日比較!$C$11-AG21&gt;0,0,AV20+1)</f>
        <v>0</v>
      </c>
      <c r="AW21">
        <f>IF(播種日比較!$C$11-AH21&gt;0,0,AW20+1)</f>
        <v>0</v>
      </c>
      <c r="AX21">
        <f>IF(播種日比較!$C$11-AI21&gt;0,0,AX20+1)</f>
        <v>0</v>
      </c>
      <c r="AY21">
        <f>IF(播種日比較!$C$11-AJ21&gt;0,0,AY20+1)</f>
        <v>0</v>
      </c>
      <c r="AZ21">
        <f>IF(播種日比較!$C$11-AK21&gt;0,0,AZ20+1)</f>
        <v>0</v>
      </c>
      <c r="BA21">
        <f>IF(播種日比較!$C$11-AL21&gt;0,0,BA20+1)</f>
        <v>0</v>
      </c>
      <c r="BB21">
        <f>IF(播種日比較!$C$11-AM21&gt;0,0,BB20+1)</f>
        <v>0</v>
      </c>
      <c r="BC21">
        <f>IF(播種日比較!$C$11-AN21&gt;0,0,BC20+1)</f>
        <v>0</v>
      </c>
      <c r="BD21">
        <f>IF(播種日比較!$C$11-AO21&gt;0,0,BD20+1)</f>
        <v>0</v>
      </c>
      <c r="BE21">
        <f>IF(播種日比較!$C$11-AP21&gt;0,0,BE20+1)</f>
        <v>0</v>
      </c>
      <c r="BF21">
        <f>IF(播種日比較!$C$11-AQ21&gt;0,0,BF20+1)</f>
        <v>0</v>
      </c>
      <c r="BG21">
        <f>IF(播種日比較!$C$11-AR21&gt;0,0,BG20+1)</f>
        <v>0</v>
      </c>
      <c r="BH21" s="1">
        <f t="shared" si="34"/>
        <v>42625</v>
      </c>
      <c r="BI21">
        <f t="shared" si="18"/>
        <v>15</v>
      </c>
    </row>
    <row r="22" spans="1:61" x14ac:dyDescent="0.45">
      <c r="A22" t="s">
        <v>41</v>
      </c>
      <c r="B22" s="3">
        <f>VLOOKUP(B$11,モデル!$B$19:$J$21,3,0)+VLOOKUP(B$11,モデル!$B$19:$J$21,5,0)*$C5+VLOOKUP(B$11,モデル!$B$19:$J$21,8,0)*$C5^2</f>
        <v>6.40548188</v>
      </c>
      <c r="C22" s="3">
        <f>VLOOKUP(C$11,モデル!$B$19:$J$21,3,0)+VLOOKUP(C$11,モデル!$B$19:$J$21,5,0)*$C5+VLOOKUP(C$11,モデル!$B$19:$J$21,8,0)*$C5^2</f>
        <v>2.0299999999999998</v>
      </c>
      <c r="D22" s="3">
        <f>VLOOKUP(D$11,モデル!$B$19:$J$21,3,0)+VLOOKUP(D$11,モデル!$B$19:$J$21,5,0)*$C5+VLOOKUP(D$11,モデル!$B$19:$J$21,8,0)*$C5^2</f>
        <v>-3.386361083248</v>
      </c>
      <c r="E22" s="3"/>
      <c r="F22" s="3"/>
      <c r="H22" s="1">
        <f t="shared" si="35"/>
        <v>42626</v>
      </c>
      <c r="I22">
        <f>$H22-播種日比較!$C$5</f>
        <v>19</v>
      </c>
      <c r="J22">
        <f>$H22-播種日比較!$C$6</f>
        <v>14</v>
      </c>
      <c r="K22">
        <f>$H22-播種日比較!$C$7</f>
        <v>9</v>
      </c>
      <c r="L22">
        <f>$H22-播種日比較!$C$8</f>
        <v>4</v>
      </c>
      <c r="M22">
        <f>$H22-播種日比較!$C$9</f>
        <v>-1</v>
      </c>
      <c r="N22" s="3">
        <f t="shared" si="0"/>
        <v>5.2179183605234041</v>
      </c>
      <c r="O22" s="3">
        <f t="shared" si="1"/>
        <v>2.9081237781475897</v>
      </c>
      <c r="P22" s="3">
        <f t="shared" si="2"/>
        <v>1.6915107670441305</v>
      </c>
      <c r="Q22" s="3">
        <f t="shared" si="3"/>
        <v>1.0572095035661693</v>
      </c>
      <c r="R22" s="3" t="e">
        <f t="shared" si="4"/>
        <v>#N/A</v>
      </c>
      <c r="S22" s="3">
        <f t="shared" si="5"/>
        <v>7.1395204931566543</v>
      </c>
      <c r="T22" s="3">
        <f t="shared" si="6"/>
        <v>3.3603916163675343</v>
      </c>
      <c r="U22" s="3">
        <f t="shared" si="7"/>
        <v>1.3257681464734312</v>
      </c>
      <c r="V22" s="3">
        <f t="shared" si="8"/>
        <v>0.42724902329427178</v>
      </c>
      <c r="W22" s="3" t="e">
        <f t="shared" si="9"/>
        <v>#N/A</v>
      </c>
      <c r="X22" s="3">
        <f t="shared" si="10"/>
        <v>11.043659942789285</v>
      </c>
      <c r="Y22" s="3">
        <f t="shared" si="11"/>
        <v>5.0626561890474777</v>
      </c>
      <c r="Z22" s="3">
        <f t="shared" si="12"/>
        <v>2.0468405798961347</v>
      </c>
      <c r="AA22" s="3">
        <f t="shared" si="13"/>
        <v>0.75340488219571278</v>
      </c>
      <c r="AB22" s="3" t="e">
        <f t="shared" si="14"/>
        <v>#N/A</v>
      </c>
      <c r="AC22">
        <f>IF(H22&lt;播種日比較!$C$14,0,播種日比較!$C$13*0.02*播種日比較!$C$12)</f>
        <v>0</v>
      </c>
      <c r="AD22" s="3">
        <f t="shared" si="19"/>
        <v>0</v>
      </c>
      <c r="AE22" s="3">
        <f t="shared" si="20"/>
        <v>0</v>
      </c>
      <c r="AF22" s="3">
        <f t="shared" si="21"/>
        <v>0</v>
      </c>
      <c r="AG22" s="3">
        <f t="shared" si="22"/>
        <v>0</v>
      </c>
      <c r="AH22" s="3">
        <f t="shared" si="23"/>
        <v>0</v>
      </c>
      <c r="AI22" s="3">
        <f t="shared" si="24"/>
        <v>0</v>
      </c>
      <c r="AJ22" s="3">
        <f t="shared" si="25"/>
        <v>0</v>
      </c>
      <c r="AK22" s="3">
        <f t="shared" si="26"/>
        <v>0</v>
      </c>
      <c r="AL22" s="3">
        <f t="shared" si="27"/>
        <v>0</v>
      </c>
      <c r="AM22" s="3">
        <f t="shared" si="28"/>
        <v>0</v>
      </c>
      <c r="AN22" s="3">
        <f t="shared" si="29"/>
        <v>0</v>
      </c>
      <c r="AO22" s="3">
        <f t="shared" si="30"/>
        <v>0</v>
      </c>
      <c r="AP22" s="3">
        <f t="shared" si="31"/>
        <v>0</v>
      </c>
      <c r="AQ22" s="3">
        <f t="shared" si="32"/>
        <v>0</v>
      </c>
      <c r="AR22" s="3">
        <f t="shared" si="33"/>
        <v>0</v>
      </c>
      <c r="AS22">
        <f>IF(播種日比較!$C$11-AD22&gt;0,0,AS21+1)</f>
        <v>0</v>
      </c>
      <c r="AT22">
        <f>IF(播種日比較!$C$11-AE22&gt;0,0,AT21+1)</f>
        <v>0</v>
      </c>
      <c r="AU22">
        <f>IF(播種日比較!$C$11-AF22&gt;0,0,AU21+1)</f>
        <v>0</v>
      </c>
      <c r="AV22">
        <f>IF(播種日比較!$C$11-AG22&gt;0,0,AV21+1)</f>
        <v>0</v>
      </c>
      <c r="AW22">
        <f>IF(播種日比較!$C$11-AH22&gt;0,0,AW21+1)</f>
        <v>0</v>
      </c>
      <c r="AX22">
        <f>IF(播種日比較!$C$11-AI22&gt;0,0,AX21+1)</f>
        <v>0</v>
      </c>
      <c r="AY22">
        <f>IF(播種日比較!$C$11-AJ22&gt;0,0,AY21+1)</f>
        <v>0</v>
      </c>
      <c r="AZ22">
        <f>IF(播種日比較!$C$11-AK22&gt;0,0,AZ21+1)</f>
        <v>0</v>
      </c>
      <c r="BA22">
        <f>IF(播種日比較!$C$11-AL22&gt;0,0,BA21+1)</f>
        <v>0</v>
      </c>
      <c r="BB22">
        <f>IF(播種日比較!$C$11-AM22&gt;0,0,BB21+1)</f>
        <v>0</v>
      </c>
      <c r="BC22">
        <f>IF(播種日比較!$C$11-AN22&gt;0,0,BC21+1)</f>
        <v>0</v>
      </c>
      <c r="BD22">
        <f>IF(播種日比較!$C$11-AO22&gt;0,0,BD21+1)</f>
        <v>0</v>
      </c>
      <c r="BE22">
        <f>IF(播種日比較!$C$11-AP22&gt;0,0,BE21+1)</f>
        <v>0</v>
      </c>
      <c r="BF22">
        <f>IF(播種日比較!$C$11-AQ22&gt;0,0,BF21+1)</f>
        <v>0</v>
      </c>
      <c r="BG22">
        <f>IF(播種日比較!$C$11-AR22&gt;0,0,BG21+1)</f>
        <v>0</v>
      </c>
      <c r="BH22" s="1">
        <f t="shared" si="34"/>
        <v>42626</v>
      </c>
      <c r="BI22">
        <f t="shared" si="18"/>
        <v>15</v>
      </c>
    </row>
    <row r="23" spans="1:61" x14ac:dyDescent="0.45">
      <c r="A23" t="s">
        <v>42</v>
      </c>
      <c r="B23" s="3">
        <f>VLOOKUP(B$11,モデル!$B$19:$J$21,3,0)+VLOOKUP(B$11,モデル!$B$19:$J$21,5,0)*$C6+VLOOKUP(B$11,モデル!$B$19:$J$21,8,0)*$C6^2</f>
        <v>6.4299701799999998</v>
      </c>
      <c r="C23" s="3">
        <f>VLOOKUP(C$11,モデル!$B$19:$J$21,3,0)+VLOOKUP(C$11,モデル!$B$19:$J$21,5,0)*$C6+VLOOKUP(C$11,モデル!$B$19:$J$21,8,0)*$C6^2</f>
        <v>2.0299999999999998</v>
      </c>
      <c r="D23" s="3">
        <f>VLOOKUP(D$11,モデル!$B$19:$J$21,3,0)+VLOOKUP(D$11,モデル!$B$19:$J$21,5,0)*$C6+VLOOKUP(D$11,モデル!$B$19:$J$21,8,0)*$C6^2</f>
        <v>-3.4162332989080002</v>
      </c>
      <c r="E23" s="3"/>
      <c r="F23" s="3"/>
      <c r="H23" s="1">
        <f t="shared" si="35"/>
        <v>42627</v>
      </c>
      <c r="I23">
        <f>$H23-播種日比較!$C$5</f>
        <v>20</v>
      </c>
      <c r="J23">
        <f>$H23-播種日比較!$C$6</f>
        <v>15</v>
      </c>
      <c r="K23">
        <f>$H23-播種日比較!$C$7</f>
        <v>10</v>
      </c>
      <c r="L23">
        <f>$H23-播種日比較!$C$8</f>
        <v>5</v>
      </c>
      <c r="M23">
        <f>$H23-播種日比較!$C$9</f>
        <v>0</v>
      </c>
      <c r="N23" s="3">
        <f t="shared" si="0"/>
        <v>6.017918144761353</v>
      </c>
      <c r="O23" s="3">
        <f t="shared" si="1"/>
        <v>3.3720179848040579</v>
      </c>
      <c r="P23" s="3">
        <f t="shared" si="2"/>
        <v>1.9654583173451512</v>
      </c>
      <c r="Q23" s="3">
        <f t="shared" si="3"/>
        <v>1.2265880404799383</v>
      </c>
      <c r="R23" s="3">
        <f t="shared" si="4"/>
        <v>0.84062054214214033</v>
      </c>
      <c r="S23" s="3">
        <f t="shared" si="5"/>
        <v>8.3099297521565685</v>
      </c>
      <c r="T23" s="3">
        <f t="shared" si="6"/>
        <v>4.0166490538714203</v>
      </c>
      <c r="U23" s="3">
        <f t="shared" si="7"/>
        <v>1.6349677856251721</v>
      </c>
      <c r="V23" s="3">
        <f t="shared" si="8"/>
        <v>0.54659587704775303</v>
      </c>
      <c r="W23" s="3">
        <f t="shared" si="9"/>
        <v>0.14573549270748332</v>
      </c>
      <c r="X23" s="3">
        <f t="shared" si="10"/>
        <v>12.616933063982525</v>
      </c>
      <c r="Y23" s="3">
        <f t="shared" si="11"/>
        <v>5.9133051726572727</v>
      </c>
      <c r="Z23" s="3">
        <f t="shared" si="12"/>
        <v>2.4444927868895632</v>
      </c>
      <c r="AA23" s="3">
        <f t="shared" si="13"/>
        <v>0.91806219902587061</v>
      </c>
      <c r="AB23" s="3">
        <f t="shared" si="14"/>
        <v>0.32934439619545158</v>
      </c>
      <c r="AC23">
        <f>IF(H23&lt;播種日比較!$C$14,0,播種日比較!$C$13*0.02*播種日比較!$C$12)</f>
        <v>0</v>
      </c>
      <c r="AD23" s="3">
        <f t="shared" si="19"/>
        <v>0</v>
      </c>
      <c r="AE23" s="3">
        <f t="shared" si="20"/>
        <v>0</v>
      </c>
      <c r="AF23" s="3">
        <f t="shared" si="21"/>
        <v>0</v>
      </c>
      <c r="AG23" s="3">
        <f t="shared" si="22"/>
        <v>0</v>
      </c>
      <c r="AH23" s="3">
        <f t="shared" si="23"/>
        <v>0</v>
      </c>
      <c r="AI23" s="3">
        <f t="shared" si="24"/>
        <v>0</v>
      </c>
      <c r="AJ23" s="3">
        <f t="shared" si="25"/>
        <v>0</v>
      </c>
      <c r="AK23" s="3">
        <f t="shared" si="26"/>
        <v>0</v>
      </c>
      <c r="AL23" s="3">
        <f t="shared" si="27"/>
        <v>0</v>
      </c>
      <c r="AM23" s="3">
        <f t="shared" si="28"/>
        <v>0</v>
      </c>
      <c r="AN23" s="3">
        <f t="shared" si="29"/>
        <v>0</v>
      </c>
      <c r="AO23" s="3">
        <f t="shared" si="30"/>
        <v>0</v>
      </c>
      <c r="AP23" s="3">
        <f t="shared" si="31"/>
        <v>0</v>
      </c>
      <c r="AQ23" s="3">
        <f t="shared" si="32"/>
        <v>0</v>
      </c>
      <c r="AR23" s="3">
        <f t="shared" si="33"/>
        <v>0</v>
      </c>
      <c r="AS23">
        <f>IF(播種日比較!$C$11-AD23&gt;0,0,AS22+1)</f>
        <v>0</v>
      </c>
      <c r="AT23">
        <f>IF(播種日比較!$C$11-AE23&gt;0,0,AT22+1)</f>
        <v>0</v>
      </c>
      <c r="AU23">
        <f>IF(播種日比較!$C$11-AF23&gt;0,0,AU22+1)</f>
        <v>0</v>
      </c>
      <c r="AV23">
        <f>IF(播種日比較!$C$11-AG23&gt;0,0,AV22+1)</f>
        <v>0</v>
      </c>
      <c r="AW23">
        <f>IF(播種日比較!$C$11-AH23&gt;0,0,AW22+1)</f>
        <v>0</v>
      </c>
      <c r="AX23">
        <f>IF(播種日比較!$C$11-AI23&gt;0,0,AX22+1)</f>
        <v>0</v>
      </c>
      <c r="AY23">
        <f>IF(播種日比較!$C$11-AJ23&gt;0,0,AY22+1)</f>
        <v>0</v>
      </c>
      <c r="AZ23">
        <f>IF(播種日比較!$C$11-AK23&gt;0,0,AZ22+1)</f>
        <v>0</v>
      </c>
      <c r="BA23">
        <f>IF(播種日比較!$C$11-AL23&gt;0,0,BA22+1)</f>
        <v>0</v>
      </c>
      <c r="BB23">
        <f>IF(播種日比較!$C$11-AM23&gt;0,0,BB22+1)</f>
        <v>0</v>
      </c>
      <c r="BC23">
        <f>IF(播種日比較!$C$11-AN23&gt;0,0,BC22+1)</f>
        <v>0</v>
      </c>
      <c r="BD23">
        <f>IF(播種日比較!$C$11-AO23&gt;0,0,BD22+1)</f>
        <v>0</v>
      </c>
      <c r="BE23">
        <f>IF(播種日比較!$C$11-AP23&gt;0,0,BE22+1)</f>
        <v>0</v>
      </c>
      <c r="BF23">
        <f>IF(播種日比較!$C$11-AQ23&gt;0,0,BF22+1)</f>
        <v>0</v>
      </c>
      <c r="BG23">
        <f>IF(播種日比較!$C$11-AR23&gt;0,0,BG22+1)</f>
        <v>0</v>
      </c>
      <c r="BH23" s="1">
        <f t="shared" si="34"/>
        <v>42627</v>
      </c>
      <c r="BI23">
        <f t="shared" si="18"/>
        <v>15</v>
      </c>
    </row>
    <row r="24" spans="1:61" x14ac:dyDescent="0.45">
      <c r="A24" t="s">
        <v>43</v>
      </c>
      <c r="B24" s="3">
        <f>VLOOKUP(B$11,モデル!$B$19:$J$21,3,0)+VLOOKUP(B$11,モデル!$B$19:$J$21,5,0)*$C7+VLOOKUP(B$11,モデル!$B$19:$J$21,8,0)*$C7^2</f>
        <v>6.4544584800000004</v>
      </c>
      <c r="C24" s="3">
        <f>VLOOKUP(C$11,モデル!$B$19:$J$21,3,0)+VLOOKUP(C$11,モデル!$B$19:$J$21,5,0)*$C7+VLOOKUP(C$11,モデル!$B$19:$J$21,8,0)*$C7^2</f>
        <v>2.0299999999999998</v>
      </c>
      <c r="D24" s="3">
        <f>VLOOKUP(D$11,モデル!$B$19:$J$21,3,0)+VLOOKUP(D$11,モデル!$B$19:$J$21,5,0)*$C7+VLOOKUP(D$11,モデル!$B$19:$J$21,8,0)*$C7^2</f>
        <v>-3.4600234871679993</v>
      </c>
      <c r="E24" s="3"/>
      <c r="F24" s="3"/>
      <c r="H24" s="1">
        <f t="shared" si="35"/>
        <v>42628</v>
      </c>
      <c r="I24">
        <f>$H24-播種日比較!$C$5</f>
        <v>21</v>
      </c>
      <c r="J24">
        <f>$H24-播種日比較!$C$6</f>
        <v>16</v>
      </c>
      <c r="K24">
        <f>$H24-播種日比較!$C$7</f>
        <v>11</v>
      </c>
      <c r="L24">
        <f>$H24-播種日比較!$C$8</f>
        <v>6</v>
      </c>
      <c r="M24">
        <f>$H24-播種日比較!$C$9</f>
        <v>1</v>
      </c>
      <c r="N24" s="3">
        <f t="shared" si="0"/>
        <v>6.9145480170455151</v>
      </c>
      <c r="O24" s="3">
        <f t="shared" si="1"/>
        <v>3.8956022650231508</v>
      </c>
      <c r="P24" s="3">
        <f t="shared" si="2"/>
        <v>2.2758584388775405</v>
      </c>
      <c r="Q24" s="3">
        <f t="shared" si="3"/>
        <v>1.4185781573395262</v>
      </c>
      <c r="R24" s="3">
        <f t="shared" si="4"/>
        <v>0.96759769897124848</v>
      </c>
      <c r="S24" s="3">
        <f t="shared" si="5"/>
        <v>9.6259859303376665</v>
      </c>
      <c r="T24" s="3">
        <f t="shared" si="6"/>
        <v>4.7741175567926533</v>
      </c>
      <c r="U24" s="3">
        <f t="shared" si="7"/>
        <v>2.0029859576935358</v>
      </c>
      <c r="V24" s="3">
        <f t="shared" si="8"/>
        <v>0.69386597294855878</v>
      </c>
      <c r="W24" s="3">
        <f t="shared" si="9"/>
        <v>0.19289418179330151</v>
      </c>
      <c r="X24" s="3">
        <f t="shared" si="10"/>
        <v>14.350613248501835</v>
      </c>
      <c r="Y24" s="3">
        <f t="shared" si="11"/>
        <v>6.872318472861374</v>
      </c>
      <c r="Z24" s="3">
        <f t="shared" si="12"/>
        <v>2.9034066048904688</v>
      </c>
      <c r="AA24" s="3">
        <f t="shared" si="13"/>
        <v>1.1122604429197187</v>
      </c>
      <c r="AB24" s="3">
        <f t="shared" si="14"/>
        <v>0.40524757732030919</v>
      </c>
      <c r="AC24">
        <f>IF(H24&lt;播種日比較!$C$14,0,播種日比較!$C$13*0.02*播種日比較!$C$12)</f>
        <v>0</v>
      </c>
      <c r="AD24" s="3">
        <f t="shared" si="19"/>
        <v>0</v>
      </c>
      <c r="AE24" s="3">
        <f t="shared" si="20"/>
        <v>0</v>
      </c>
      <c r="AF24" s="3">
        <f t="shared" si="21"/>
        <v>0</v>
      </c>
      <c r="AG24" s="3">
        <f t="shared" si="22"/>
        <v>0</v>
      </c>
      <c r="AH24" s="3">
        <f t="shared" si="23"/>
        <v>0</v>
      </c>
      <c r="AI24" s="3">
        <f t="shared" si="24"/>
        <v>0</v>
      </c>
      <c r="AJ24" s="3">
        <f t="shared" si="25"/>
        <v>0</v>
      </c>
      <c r="AK24" s="3">
        <f t="shared" si="26"/>
        <v>0</v>
      </c>
      <c r="AL24" s="3">
        <f t="shared" si="27"/>
        <v>0</v>
      </c>
      <c r="AM24" s="3">
        <f t="shared" si="28"/>
        <v>0</v>
      </c>
      <c r="AN24" s="3">
        <f t="shared" si="29"/>
        <v>0</v>
      </c>
      <c r="AO24" s="3">
        <f t="shared" si="30"/>
        <v>0</v>
      </c>
      <c r="AP24" s="3">
        <f t="shared" si="31"/>
        <v>0</v>
      </c>
      <c r="AQ24" s="3">
        <f t="shared" si="32"/>
        <v>0</v>
      </c>
      <c r="AR24" s="3">
        <f t="shared" si="33"/>
        <v>0</v>
      </c>
      <c r="AS24">
        <f>IF(播種日比較!$C$11-AD24&gt;0,0,AS23+1)</f>
        <v>0</v>
      </c>
      <c r="AT24">
        <f>IF(播種日比較!$C$11-AE24&gt;0,0,AT23+1)</f>
        <v>0</v>
      </c>
      <c r="AU24">
        <f>IF(播種日比較!$C$11-AF24&gt;0,0,AU23+1)</f>
        <v>0</v>
      </c>
      <c r="AV24">
        <f>IF(播種日比較!$C$11-AG24&gt;0,0,AV23+1)</f>
        <v>0</v>
      </c>
      <c r="AW24">
        <f>IF(播種日比較!$C$11-AH24&gt;0,0,AW23+1)</f>
        <v>0</v>
      </c>
      <c r="AX24">
        <f>IF(播種日比較!$C$11-AI24&gt;0,0,AX23+1)</f>
        <v>0</v>
      </c>
      <c r="AY24">
        <f>IF(播種日比較!$C$11-AJ24&gt;0,0,AY23+1)</f>
        <v>0</v>
      </c>
      <c r="AZ24">
        <f>IF(播種日比較!$C$11-AK24&gt;0,0,AZ23+1)</f>
        <v>0</v>
      </c>
      <c r="BA24">
        <f>IF(播種日比較!$C$11-AL24&gt;0,0,BA23+1)</f>
        <v>0</v>
      </c>
      <c r="BB24">
        <f>IF(播種日比較!$C$11-AM24&gt;0,0,BB23+1)</f>
        <v>0</v>
      </c>
      <c r="BC24">
        <f>IF(播種日比較!$C$11-AN24&gt;0,0,BC23+1)</f>
        <v>0</v>
      </c>
      <c r="BD24">
        <f>IF(播種日比較!$C$11-AO24&gt;0,0,BD23+1)</f>
        <v>0</v>
      </c>
      <c r="BE24">
        <f>IF(播種日比較!$C$11-AP24&gt;0,0,BE23+1)</f>
        <v>0</v>
      </c>
      <c r="BF24">
        <f>IF(播種日比較!$C$11-AQ24&gt;0,0,BF23+1)</f>
        <v>0</v>
      </c>
      <c r="BG24">
        <f>IF(播種日比較!$C$11-AR24&gt;0,0,BG23+1)</f>
        <v>0</v>
      </c>
      <c r="BH24" s="1">
        <f t="shared" si="34"/>
        <v>42628</v>
      </c>
      <c r="BI24">
        <f t="shared" si="18"/>
        <v>15</v>
      </c>
    </row>
    <row r="25" spans="1:61" x14ac:dyDescent="0.45">
      <c r="A25" t="s">
        <v>44</v>
      </c>
      <c r="B25" s="3">
        <f>VLOOKUP(B$11,モデル!$B$19:$J$21,3,0)+VLOOKUP(B$11,モデル!$B$19:$J$21,5,0)*$C8+VLOOKUP(B$11,モデル!$B$19:$J$21,8,0)*$C8^2</f>
        <v>6.4789467800000002</v>
      </c>
      <c r="C25" s="3">
        <f>VLOOKUP(C$11,モデル!$B$19:$J$21,3,0)+VLOOKUP(C$11,モデル!$B$19:$J$21,5,0)*$C8+VLOOKUP(C$11,モデル!$B$19:$J$21,8,0)*$C8^2</f>
        <v>2.0299999999999998</v>
      </c>
      <c r="D25" s="3">
        <f>VLOOKUP(D$11,モデル!$B$19:$J$21,3,0)+VLOOKUP(D$11,モデル!$B$19:$J$21,5,0)*$C8+VLOOKUP(D$11,モデル!$B$19:$J$21,8,0)*$C8^2</f>
        <v>-3.5177316480279996</v>
      </c>
      <c r="E25" s="3"/>
      <c r="F25" s="3"/>
      <c r="H25" s="1">
        <f t="shared" si="35"/>
        <v>42629</v>
      </c>
      <c r="I25">
        <f>$H25-播種日比較!$C$5</f>
        <v>22</v>
      </c>
      <c r="J25">
        <f>$H25-播種日比較!$C$6</f>
        <v>17</v>
      </c>
      <c r="K25">
        <f>$H25-播種日比較!$C$7</f>
        <v>12</v>
      </c>
      <c r="L25">
        <f>$H25-播種日比較!$C$8</f>
        <v>7</v>
      </c>
      <c r="M25">
        <f>$H25-播種日比較!$C$9</f>
        <v>2</v>
      </c>
      <c r="N25" s="3">
        <f t="shared" si="0"/>
        <v>7.9157634591334851</v>
      </c>
      <c r="O25" s="3">
        <f t="shared" si="1"/>
        <v>4.4844223992690688</v>
      </c>
      <c r="P25" s="3">
        <f t="shared" si="2"/>
        <v>2.6263575860948092</v>
      </c>
      <c r="Q25" s="3">
        <f t="shared" si="3"/>
        <v>1.6355142347177587</v>
      </c>
      <c r="R25" s="3">
        <f t="shared" si="4"/>
        <v>1.1106709530223688</v>
      </c>
      <c r="S25" s="3">
        <f t="shared" si="5"/>
        <v>11.098858258844347</v>
      </c>
      <c r="T25" s="3">
        <f t="shared" si="6"/>
        <v>5.6435802219799305</v>
      </c>
      <c r="U25" s="3">
        <f t="shared" si="7"/>
        <v>2.4381720695068179</v>
      </c>
      <c r="V25" s="3">
        <f t="shared" si="8"/>
        <v>0.87420911285793779</v>
      </c>
      <c r="W25" s="3">
        <f t="shared" si="9"/>
        <v>0.2530642821679045</v>
      </c>
      <c r="X25" s="3">
        <f t="shared" si="10"/>
        <v>16.252756023113463</v>
      </c>
      <c r="Y25" s="3">
        <f t="shared" si="11"/>
        <v>7.9481814282618375</v>
      </c>
      <c r="Z25" s="3">
        <f t="shared" si="12"/>
        <v>3.4301659535577302</v>
      </c>
      <c r="AA25" s="3">
        <f t="shared" si="13"/>
        <v>1.3400004296173085</v>
      </c>
      <c r="AB25" s="3">
        <f t="shared" si="14"/>
        <v>0.49583505228643981</v>
      </c>
      <c r="AC25">
        <f>IF(H25&lt;播種日比較!$C$14,0,播種日比較!$C$13*0.02*播種日比較!$C$12)</f>
        <v>0</v>
      </c>
      <c r="AD25" s="3">
        <f t="shared" si="19"/>
        <v>0</v>
      </c>
      <c r="AE25" s="3">
        <f t="shared" si="20"/>
        <v>0</v>
      </c>
      <c r="AF25" s="3">
        <f t="shared" si="21"/>
        <v>0</v>
      </c>
      <c r="AG25" s="3">
        <f t="shared" si="22"/>
        <v>0</v>
      </c>
      <c r="AH25" s="3">
        <f t="shared" si="23"/>
        <v>0</v>
      </c>
      <c r="AI25" s="3">
        <f t="shared" si="24"/>
        <v>0</v>
      </c>
      <c r="AJ25" s="3">
        <f t="shared" si="25"/>
        <v>0</v>
      </c>
      <c r="AK25" s="3">
        <f t="shared" si="26"/>
        <v>0</v>
      </c>
      <c r="AL25" s="3">
        <f t="shared" si="27"/>
        <v>0</v>
      </c>
      <c r="AM25" s="3">
        <f t="shared" si="28"/>
        <v>0</v>
      </c>
      <c r="AN25" s="3">
        <f t="shared" si="29"/>
        <v>0</v>
      </c>
      <c r="AO25" s="3">
        <f t="shared" si="30"/>
        <v>0</v>
      </c>
      <c r="AP25" s="3">
        <f t="shared" si="31"/>
        <v>0</v>
      </c>
      <c r="AQ25" s="3">
        <f t="shared" si="32"/>
        <v>0</v>
      </c>
      <c r="AR25" s="3">
        <f t="shared" si="33"/>
        <v>0</v>
      </c>
      <c r="AS25">
        <f>IF(播種日比較!$C$11-AD25&gt;0,0,AS24+1)</f>
        <v>0</v>
      </c>
      <c r="AT25">
        <f>IF(播種日比較!$C$11-AE25&gt;0,0,AT24+1)</f>
        <v>0</v>
      </c>
      <c r="AU25">
        <f>IF(播種日比較!$C$11-AF25&gt;0,0,AU24+1)</f>
        <v>0</v>
      </c>
      <c r="AV25">
        <f>IF(播種日比較!$C$11-AG25&gt;0,0,AV24+1)</f>
        <v>0</v>
      </c>
      <c r="AW25">
        <f>IF(播種日比較!$C$11-AH25&gt;0,0,AW24+1)</f>
        <v>0</v>
      </c>
      <c r="AX25">
        <f>IF(播種日比較!$C$11-AI25&gt;0,0,AX24+1)</f>
        <v>0</v>
      </c>
      <c r="AY25">
        <f>IF(播種日比較!$C$11-AJ25&gt;0,0,AY24+1)</f>
        <v>0</v>
      </c>
      <c r="AZ25">
        <f>IF(播種日比較!$C$11-AK25&gt;0,0,AZ24+1)</f>
        <v>0</v>
      </c>
      <c r="BA25">
        <f>IF(播種日比較!$C$11-AL25&gt;0,0,BA24+1)</f>
        <v>0</v>
      </c>
      <c r="BB25">
        <f>IF(播種日比較!$C$11-AM25&gt;0,0,BB24+1)</f>
        <v>0</v>
      </c>
      <c r="BC25">
        <f>IF(播種日比較!$C$11-AN25&gt;0,0,BC24+1)</f>
        <v>0</v>
      </c>
      <c r="BD25">
        <f>IF(播種日比較!$C$11-AO25&gt;0,0,BD24+1)</f>
        <v>0</v>
      </c>
      <c r="BE25">
        <f>IF(播種日比較!$C$11-AP25&gt;0,0,BE24+1)</f>
        <v>0</v>
      </c>
      <c r="BF25">
        <f>IF(播種日比較!$C$11-AQ25&gt;0,0,BF24+1)</f>
        <v>0</v>
      </c>
      <c r="BG25">
        <f>IF(播種日比較!$C$11-AR25&gt;0,0,BG24+1)</f>
        <v>0</v>
      </c>
      <c r="BH25" s="1">
        <f t="shared" si="34"/>
        <v>42629</v>
      </c>
      <c r="BI25">
        <f t="shared" si="18"/>
        <v>15</v>
      </c>
    </row>
    <row r="26" spans="1:61" x14ac:dyDescent="0.45">
      <c r="A26" t="s">
        <v>45</v>
      </c>
      <c r="B26" s="3">
        <f>VLOOKUP(B$11,モデル!$B$19:$J$21,3,0)+VLOOKUP(B$11,モデル!$B$19:$J$21,5,0)*$C9+VLOOKUP(B$11,モデル!$B$19:$J$21,8,0)*$C9^2</f>
        <v>6.50343508</v>
      </c>
      <c r="C26" s="3">
        <f>VLOOKUP(C$11,モデル!$B$19:$J$21,3,0)+VLOOKUP(C$11,モデル!$B$19:$J$21,5,0)*$C9+VLOOKUP(C$11,モデル!$B$19:$J$21,8,0)*$C9^2</f>
        <v>2.0299999999999998</v>
      </c>
      <c r="D26" s="3">
        <f>VLOOKUP(D$11,モデル!$B$19:$J$21,3,0)+VLOOKUP(D$11,モデル!$B$19:$J$21,5,0)*$C9+VLOOKUP(D$11,モデル!$B$19:$J$21,8,0)*$C9^2</f>
        <v>-3.5893577814879993</v>
      </c>
      <c r="E26" s="3"/>
      <c r="F26" s="3"/>
      <c r="H26" s="1">
        <f t="shared" si="35"/>
        <v>42630</v>
      </c>
      <c r="I26">
        <f>$H26-播種日比較!$C$5</f>
        <v>23</v>
      </c>
      <c r="J26">
        <f>$H26-播種日比較!$C$6</f>
        <v>18</v>
      </c>
      <c r="K26">
        <f>$H26-播種日比較!$C$7</f>
        <v>13</v>
      </c>
      <c r="L26">
        <f>$H26-播種日比較!$C$8</f>
        <v>8</v>
      </c>
      <c r="M26">
        <f>$H26-播種日比較!$C$9</f>
        <v>3</v>
      </c>
      <c r="N26" s="3">
        <f t="shared" si="0"/>
        <v>9.0297378962891397</v>
      </c>
      <c r="O26" s="3">
        <f t="shared" si="1"/>
        <v>5.1442736073316713</v>
      </c>
      <c r="P26" s="3">
        <f t="shared" si="2"/>
        <v>3.0208122512442048</v>
      </c>
      <c r="Q26" s="3">
        <f t="shared" si="3"/>
        <v>1.8798833977541471</v>
      </c>
      <c r="R26" s="3">
        <f t="shared" si="4"/>
        <v>1.2714389066386325</v>
      </c>
      <c r="S26" s="3">
        <f t="shared" si="5"/>
        <v>12.739728684653713</v>
      </c>
      <c r="T26" s="3">
        <f t="shared" si="6"/>
        <v>6.63625984940147</v>
      </c>
      <c r="U26" s="3">
        <f t="shared" si="7"/>
        <v>2.9495539145317973</v>
      </c>
      <c r="V26" s="3">
        <f t="shared" si="8"/>
        <v>1.0934243497988914</v>
      </c>
      <c r="W26" s="3">
        <f t="shared" si="9"/>
        <v>0.32917113646355634</v>
      </c>
      <c r="X26" s="3">
        <f t="shared" si="10"/>
        <v>18.330965663796157</v>
      </c>
      <c r="Y26" s="3">
        <f t="shared" si="11"/>
        <v>9.149384663036269</v>
      </c>
      <c r="Z26" s="3">
        <f t="shared" si="12"/>
        <v>4.0316433222028083</v>
      </c>
      <c r="AA26" s="3">
        <f t="shared" si="13"/>
        <v>1.6056047615131632</v>
      </c>
      <c r="AB26" s="3">
        <f t="shared" si="14"/>
        <v>0.60334747213467177</v>
      </c>
      <c r="AC26">
        <f>IF(H26&lt;播種日比較!$C$14,0,播種日比較!$C$13*0.02*播種日比較!$C$12)</f>
        <v>0</v>
      </c>
      <c r="AD26" s="3">
        <f t="shared" si="19"/>
        <v>0</v>
      </c>
      <c r="AE26" s="3">
        <f t="shared" si="20"/>
        <v>0</v>
      </c>
      <c r="AF26" s="3">
        <f t="shared" si="21"/>
        <v>0</v>
      </c>
      <c r="AG26" s="3">
        <f t="shared" si="22"/>
        <v>0</v>
      </c>
      <c r="AH26" s="3">
        <f t="shared" si="23"/>
        <v>0</v>
      </c>
      <c r="AI26" s="3">
        <f t="shared" si="24"/>
        <v>0</v>
      </c>
      <c r="AJ26" s="3">
        <f t="shared" si="25"/>
        <v>0</v>
      </c>
      <c r="AK26" s="3">
        <f t="shared" si="26"/>
        <v>0</v>
      </c>
      <c r="AL26" s="3">
        <f t="shared" si="27"/>
        <v>0</v>
      </c>
      <c r="AM26" s="3">
        <f t="shared" si="28"/>
        <v>0</v>
      </c>
      <c r="AN26" s="3">
        <f t="shared" si="29"/>
        <v>0</v>
      </c>
      <c r="AO26" s="3">
        <f t="shared" si="30"/>
        <v>0</v>
      </c>
      <c r="AP26" s="3">
        <f t="shared" si="31"/>
        <v>0</v>
      </c>
      <c r="AQ26" s="3">
        <f t="shared" si="32"/>
        <v>0</v>
      </c>
      <c r="AR26" s="3">
        <f t="shared" si="33"/>
        <v>0</v>
      </c>
      <c r="AS26">
        <f>IF(播種日比較!$C$11-AD26&gt;0,0,AS25+1)</f>
        <v>0</v>
      </c>
      <c r="AT26">
        <f>IF(播種日比較!$C$11-AE26&gt;0,0,AT25+1)</f>
        <v>0</v>
      </c>
      <c r="AU26">
        <f>IF(播種日比較!$C$11-AF26&gt;0,0,AU25+1)</f>
        <v>0</v>
      </c>
      <c r="AV26">
        <f>IF(播種日比較!$C$11-AG26&gt;0,0,AV25+1)</f>
        <v>0</v>
      </c>
      <c r="AW26">
        <f>IF(播種日比較!$C$11-AH26&gt;0,0,AW25+1)</f>
        <v>0</v>
      </c>
      <c r="AX26">
        <f>IF(播種日比較!$C$11-AI26&gt;0,0,AX25+1)</f>
        <v>0</v>
      </c>
      <c r="AY26">
        <f>IF(播種日比較!$C$11-AJ26&gt;0,0,AY25+1)</f>
        <v>0</v>
      </c>
      <c r="AZ26">
        <f>IF(播種日比較!$C$11-AK26&gt;0,0,AZ25+1)</f>
        <v>0</v>
      </c>
      <c r="BA26">
        <f>IF(播種日比較!$C$11-AL26&gt;0,0,BA25+1)</f>
        <v>0</v>
      </c>
      <c r="BB26">
        <f>IF(播種日比較!$C$11-AM26&gt;0,0,BB25+1)</f>
        <v>0</v>
      </c>
      <c r="BC26">
        <f>IF(播種日比較!$C$11-AN26&gt;0,0,BC25+1)</f>
        <v>0</v>
      </c>
      <c r="BD26">
        <f>IF(播種日比較!$C$11-AO26&gt;0,0,BD25+1)</f>
        <v>0</v>
      </c>
      <c r="BE26">
        <f>IF(播種日比較!$C$11-AP26&gt;0,0,BE25+1)</f>
        <v>0</v>
      </c>
      <c r="BF26">
        <f>IF(播種日比較!$C$11-AQ26&gt;0,0,BF25+1)</f>
        <v>0</v>
      </c>
      <c r="BG26">
        <f>IF(播種日比較!$C$11-AR26&gt;0,0,BG25+1)</f>
        <v>0</v>
      </c>
      <c r="BH26" s="1">
        <f t="shared" si="34"/>
        <v>42630</v>
      </c>
      <c r="BI26">
        <f t="shared" si="18"/>
        <v>15</v>
      </c>
    </row>
    <row r="27" spans="1:61" x14ac:dyDescent="0.45">
      <c r="H27" s="1">
        <f t="shared" si="35"/>
        <v>42631</v>
      </c>
      <c r="I27">
        <f>$H27-播種日比較!$C$5</f>
        <v>24</v>
      </c>
      <c r="J27">
        <f>$H27-播種日比較!$C$6</f>
        <v>19</v>
      </c>
      <c r="K27">
        <f>$H27-播種日比較!$C$7</f>
        <v>14</v>
      </c>
      <c r="L27">
        <f>$H27-播種日比較!$C$8</f>
        <v>9</v>
      </c>
      <c r="M27">
        <f>$H27-播種日比較!$C$9</f>
        <v>4</v>
      </c>
      <c r="N27" s="3">
        <f t="shared" si="0"/>
        <v>10.264824740831287</v>
      </c>
      <c r="O27" s="3">
        <f t="shared" si="1"/>
        <v>5.8811839256623699</v>
      </c>
      <c r="P27" s="3">
        <f t="shared" si="2"/>
        <v>3.4632843671198499</v>
      </c>
      <c r="Q27" s="3">
        <f t="shared" si="3"/>
        <v>2.1543259155237613</v>
      </c>
      <c r="R27" s="3">
        <f t="shared" si="4"/>
        <v>1.4516046287969562</v>
      </c>
      <c r="S27" s="3">
        <f t="shared" si="5"/>
        <v>14.559699669172437</v>
      </c>
      <c r="T27" s="3">
        <f t="shared" si="6"/>
        <v>7.7637493243682387</v>
      </c>
      <c r="U27" s="3">
        <f t="shared" si="7"/>
        <v>3.5468179070258197</v>
      </c>
      <c r="V27" s="3">
        <f t="shared" si="8"/>
        <v>1.3579874065276163</v>
      </c>
      <c r="W27" s="3">
        <f t="shared" si="9"/>
        <v>0.42462858451745067</v>
      </c>
      <c r="X27" s="3">
        <f t="shared" si="10"/>
        <v>20.59231927855086</v>
      </c>
      <c r="Y27" s="3">
        <f t="shared" si="11"/>
        <v>10.484350502087933</v>
      </c>
      <c r="Z27" s="3">
        <f t="shared" si="12"/>
        <v>4.7149608375430772</v>
      </c>
      <c r="AA27" s="3">
        <f t="shared" si="13"/>
        <v>1.913712725578784</v>
      </c>
      <c r="AB27" s="3">
        <f t="shared" si="14"/>
        <v>0.73025787415457533</v>
      </c>
      <c r="AC27">
        <f>IF(H27&lt;播種日比較!$C$14,0,播種日比較!$C$13*0.02*播種日比較!$C$12)</f>
        <v>0</v>
      </c>
      <c r="AD27" s="3">
        <f t="shared" si="19"/>
        <v>0</v>
      </c>
      <c r="AE27" s="3">
        <f t="shared" si="20"/>
        <v>0</v>
      </c>
      <c r="AF27" s="3">
        <f t="shared" si="21"/>
        <v>0</v>
      </c>
      <c r="AG27" s="3">
        <f t="shared" si="22"/>
        <v>0</v>
      </c>
      <c r="AH27" s="3">
        <f t="shared" si="23"/>
        <v>0</v>
      </c>
      <c r="AI27" s="3">
        <f t="shared" si="24"/>
        <v>0</v>
      </c>
      <c r="AJ27" s="3">
        <f t="shared" si="25"/>
        <v>0</v>
      </c>
      <c r="AK27" s="3">
        <f t="shared" si="26"/>
        <v>0</v>
      </c>
      <c r="AL27" s="3">
        <f t="shared" si="27"/>
        <v>0</v>
      </c>
      <c r="AM27" s="3">
        <f t="shared" si="28"/>
        <v>0</v>
      </c>
      <c r="AN27" s="3">
        <f t="shared" si="29"/>
        <v>0</v>
      </c>
      <c r="AO27" s="3">
        <f t="shared" si="30"/>
        <v>0</v>
      </c>
      <c r="AP27" s="3">
        <f t="shared" si="31"/>
        <v>0</v>
      </c>
      <c r="AQ27" s="3">
        <f t="shared" si="32"/>
        <v>0</v>
      </c>
      <c r="AR27" s="3">
        <f t="shared" si="33"/>
        <v>0</v>
      </c>
      <c r="AS27">
        <f>IF(播種日比較!$C$11-AD27&gt;0,0,AS26+1)</f>
        <v>0</v>
      </c>
      <c r="AT27">
        <f>IF(播種日比較!$C$11-AE27&gt;0,0,AT26+1)</f>
        <v>0</v>
      </c>
      <c r="AU27">
        <f>IF(播種日比較!$C$11-AF27&gt;0,0,AU26+1)</f>
        <v>0</v>
      </c>
      <c r="AV27">
        <f>IF(播種日比較!$C$11-AG27&gt;0,0,AV26+1)</f>
        <v>0</v>
      </c>
      <c r="AW27">
        <f>IF(播種日比較!$C$11-AH27&gt;0,0,AW26+1)</f>
        <v>0</v>
      </c>
      <c r="AX27">
        <f>IF(播種日比較!$C$11-AI27&gt;0,0,AX26+1)</f>
        <v>0</v>
      </c>
      <c r="AY27">
        <f>IF(播種日比較!$C$11-AJ27&gt;0,0,AY26+1)</f>
        <v>0</v>
      </c>
      <c r="AZ27">
        <f>IF(播種日比較!$C$11-AK27&gt;0,0,AZ26+1)</f>
        <v>0</v>
      </c>
      <c r="BA27">
        <f>IF(播種日比較!$C$11-AL27&gt;0,0,BA26+1)</f>
        <v>0</v>
      </c>
      <c r="BB27">
        <f>IF(播種日比較!$C$11-AM27&gt;0,0,BB26+1)</f>
        <v>0</v>
      </c>
      <c r="BC27">
        <f>IF(播種日比較!$C$11-AN27&gt;0,0,BC26+1)</f>
        <v>0</v>
      </c>
      <c r="BD27">
        <f>IF(播種日比較!$C$11-AO27&gt;0,0,BD26+1)</f>
        <v>0</v>
      </c>
      <c r="BE27">
        <f>IF(播種日比較!$C$11-AP27&gt;0,0,BE26+1)</f>
        <v>0</v>
      </c>
      <c r="BF27">
        <f>IF(播種日比較!$C$11-AQ27&gt;0,0,BF26+1)</f>
        <v>0</v>
      </c>
      <c r="BG27">
        <f>IF(播種日比較!$C$11-AR27&gt;0,0,BG26+1)</f>
        <v>0</v>
      </c>
      <c r="BH27" s="1">
        <f t="shared" si="34"/>
        <v>42631</v>
      </c>
      <c r="BI27">
        <f t="shared" si="18"/>
        <v>15</v>
      </c>
    </row>
    <row r="28" spans="1:61" x14ac:dyDescent="0.45">
      <c r="B28" t="s">
        <v>10</v>
      </c>
      <c r="C28" t="s">
        <v>11</v>
      </c>
      <c r="D28" s="5" t="s">
        <v>12</v>
      </c>
      <c r="E28" s="5"/>
      <c r="F28" s="5"/>
      <c r="H28" s="1">
        <f t="shared" si="35"/>
        <v>42632</v>
      </c>
      <c r="I28">
        <f>$H28-播種日比較!$C$5</f>
        <v>25</v>
      </c>
      <c r="J28">
        <f>$H28-播種日比較!$C$6</f>
        <v>20</v>
      </c>
      <c r="K28">
        <f>$H28-播種日比較!$C$7</f>
        <v>15</v>
      </c>
      <c r="L28">
        <f>$H28-播種日比較!$C$8</f>
        <v>10</v>
      </c>
      <c r="M28">
        <f>$H28-播種日比較!$C$9</f>
        <v>5</v>
      </c>
      <c r="N28" s="3">
        <f t="shared" si="0"/>
        <v>11.629516289313905</v>
      </c>
      <c r="O28" s="3">
        <f t="shared" si="1"/>
        <v>6.7013948010200695</v>
      </c>
      <c r="P28" s="3">
        <f t="shared" si="2"/>
        <v>3.9580348775246517</v>
      </c>
      <c r="Q28" s="3">
        <f t="shared" si="3"/>
        <v>2.4616345882325152</v>
      </c>
      <c r="R28" s="3">
        <f t="shared" si="4"/>
        <v>1.6529768327008636</v>
      </c>
      <c r="S28" s="3">
        <f t="shared" si="5"/>
        <v>16.569700078443166</v>
      </c>
      <c r="T28" s="3">
        <f t="shared" si="6"/>
        <v>9.0379334581276076</v>
      </c>
      <c r="U28" s="3">
        <f t="shared" si="7"/>
        <v>4.2402782449160075</v>
      </c>
      <c r="V28" s="3">
        <f t="shared" si="8"/>
        <v>1.67507052716269</v>
      </c>
      <c r="W28" s="3">
        <f t="shared" si="9"/>
        <v>0.54338419159928375</v>
      </c>
      <c r="X28" s="3">
        <f t="shared" si="10"/>
        <v>23.043296251965817</v>
      </c>
      <c r="Y28" s="3">
        <f t="shared" si="11"/>
        <v>11.961357929591404</v>
      </c>
      <c r="Z28" s="3">
        <f t="shared" si="12"/>
        <v>5.4874460373782954</v>
      </c>
      <c r="AA28" s="3">
        <f t="shared" si="13"/>
        <v>2.2692708406887112</v>
      </c>
      <c r="AB28" s="3">
        <f t="shared" si="14"/>
        <v>0.87927902348039955</v>
      </c>
      <c r="AC28">
        <f>IF(H28&lt;播種日比較!$C$14,0,播種日比較!$C$13*0.02*播種日比較!$C$12)</f>
        <v>0</v>
      </c>
      <c r="AD28" s="3">
        <f t="shared" si="19"/>
        <v>0</v>
      </c>
      <c r="AE28" s="3">
        <f t="shared" si="20"/>
        <v>0</v>
      </c>
      <c r="AF28" s="3">
        <f t="shared" si="21"/>
        <v>0</v>
      </c>
      <c r="AG28" s="3">
        <f t="shared" si="22"/>
        <v>0</v>
      </c>
      <c r="AH28" s="3">
        <f t="shared" si="23"/>
        <v>0</v>
      </c>
      <c r="AI28" s="3">
        <f t="shared" si="24"/>
        <v>0</v>
      </c>
      <c r="AJ28" s="3">
        <f t="shared" si="25"/>
        <v>0</v>
      </c>
      <c r="AK28" s="3">
        <f t="shared" si="26"/>
        <v>0</v>
      </c>
      <c r="AL28" s="3">
        <f t="shared" si="27"/>
        <v>0</v>
      </c>
      <c r="AM28" s="3">
        <f t="shared" si="28"/>
        <v>0</v>
      </c>
      <c r="AN28" s="3">
        <f t="shared" si="29"/>
        <v>0</v>
      </c>
      <c r="AO28" s="3">
        <f t="shared" si="30"/>
        <v>0</v>
      </c>
      <c r="AP28" s="3">
        <f t="shared" si="31"/>
        <v>0</v>
      </c>
      <c r="AQ28" s="3">
        <f t="shared" si="32"/>
        <v>0</v>
      </c>
      <c r="AR28" s="3">
        <f t="shared" si="33"/>
        <v>0</v>
      </c>
      <c r="AS28">
        <f>IF(播種日比較!$C$11-AD28&gt;0,0,AS27+1)</f>
        <v>0</v>
      </c>
      <c r="AT28">
        <f>IF(播種日比較!$C$11-AE28&gt;0,0,AT27+1)</f>
        <v>0</v>
      </c>
      <c r="AU28">
        <f>IF(播種日比較!$C$11-AF28&gt;0,0,AU27+1)</f>
        <v>0</v>
      </c>
      <c r="AV28">
        <f>IF(播種日比較!$C$11-AG28&gt;0,0,AV27+1)</f>
        <v>0</v>
      </c>
      <c r="AW28">
        <f>IF(播種日比較!$C$11-AH28&gt;0,0,AW27+1)</f>
        <v>0</v>
      </c>
      <c r="AX28">
        <f>IF(播種日比較!$C$11-AI28&gt;0,0,AX27+1)</f>
        <v>0</v>
      </c>
      <c r="AY28">
        <f>IF(播種日比較!$C$11-AJ28&gt;0,0,AY27+1)</f>
        <v>0</v>
      </c>
      <c r="AZ28">
        <f>IF(播種日比較!$C$11-AK28&gt;0,0,AZ27+1)</f>
        <v>0</v>
      </c>
      <c r="BA28">
        <f>IF(播種日比較!$C$11-AL28&gt;0,0,BA27+1)</f>
        <v>0</v>
      </c>
      <c r="BB28">
        <f>IF(播種日比較!$C$11-AM28&gt;0,0,BB27+1)</f>
        <v>0</v>
      </c>
      <c r="BC28">
        <f>IF(播種日比較!$C$11-AN28&gt;0,0,BC27+1)</f>
        <v>0</v>
      </c>
      <c r="BD28">
        <f>IF(播種日比較!$C$11-AO28&gt;0,0,BD27+1)</f>
        <v>0</v>
      </c>
      <c r="BE28">
        <f>IF(播種日比較!$C$11-AP28&gt;0,0,BE27+1)</f>
        <v>0</v>
      </c>
      <c r="BF28">
        <f>IF(播種日比較!$C$11-AQ28&gt;0,0,BF27+1)</f>
        <v>0</v>
      </c>
      <c r="BG28">
        <f>IF(播種日比較!$C$11-AR28&gt;0,0,BG27+1)</f>
        <v>0</v>
      </c>
      <c r="BH28" s="1">
        <f t="shared" si="34"/>
        <v>42632</v>
      </c>
      <c r="BI28">
        <f t="shared" si="18"/>
        <v>15</v>
      </c>
    </row>
    <row r="29" spans="1:61" x14ac:dyDescent="0.45">
      <c r="A29" t="s">
        <v>31</v>
      </c>
      <c r="B29" s="4">
        <f>EXP(B12)</f>
        <v>1174.2794447969966</v>
      </c>
      <c r="C29" s="3">
        <f>EXP(C12)</f>
        <v>8.9934991529392505</v>
      </c>
      <c r="D29" s="2">
        <f>EXP(D12)</f>
        <v>2.6688787306059461E-2</v>
      </c>
      <c r="E29" s="2"/>
      <c r="F29" s="2"/>
      <c r="H29" s="1">
        <f t="shared" si="35"/>
        <v>42633</v>
      </c>
      <c r="I29">
        <f>$H29-播種日比較!$C$5</f>
        <v>26</v>
      </c>
      <c r="J29">
        <f>$H29-播種日比較!$C$6</f>
        <v>21</v>
      </c>
      <c r="K29">
        <f>$H29-播種日比較!$C$7</f>
        <v>16</v>
      </c>
      <c r="L29">
        <f>$H29-播種日比較!$C$8</f>
        <v>11</v>
      </c>
      <c r="M29">
        <f>$H29-播種日比較!$C$9</f>
        <v>6</v>
      </c>
      <c r="N29" s="3">
        <f t="shared" si="0"/>
        <v>13.132399861387801</v>
      </c>
      <c r="O29" s="3">
        <f t="shared" si="1"/>
        <v>7.6113390085936903</v>
      </c>
      <c r="P29" s="3">
        <f t="shared" si="2"/>
        <v>4.5095154570416005</v>
      </c>
      <c r="Q29" s="3">
        <f t="shared" si="3"/>
        <v>2.8047530763910014</v>
      </c>
      <c r="R29" s="3">
        <f t="shared" si="4"/>
        <v>1.8774705124889386</v>
      </c>
      <c r="S29" s="3">
        <f t="shared" si="5"/>
        <v>18.78039054788221</v>
      </c>
      <c r="T29" s="3">
        <f t="shared" si="6"/>
        <v>10.470903302652749</v>
      </c>
      <c r="U29" s="3">
        <f t="shared" si="7"/>
        <v>5.0408349043536429</v>
      </c>
      <c r="V29" s="3">
        <f t="shared" si="8"/>
        <v>2.0525536419393955</v>
      </c>
      <c r="W29" s="3">
        <f t="shared" si="9"/>
        <v>0.68996202620181579</v>
      </c>
      <c r="X29" s="3">
        <f t="shared" si="10"/>
        <v>25.689714021023711</v>
      </c>
      <c r="Y29" s="3">
        <f t="shared" si="11"/>
        <v>13.588467246451412</v>
      </c>
      <c r="Z29" s="3">
        <f t="shared" si="12"/>
        <v>6.356582878766516</v>
      </c>
      <c r="AA29" s="3">
        <f t="shared" si="13"/>
        <v>2.6775189444277263</v>
      </c>
      <c r="AB29" s="3">
        <f t="shared" si="14"/>
        <v>1.0533686798802475</v>
      </c>
      <c r="AC29">
        <f>IF(H29&lt;播種日比較!$C$14,0,播種日比較!$C$13*0.02*播種日比較!$C$12)</f>
        <v>0</v>
      </c>
      <c r="AD29" s="3">
        <f t="shared" si="19"/>
        <v>0</v>
      </c>
      <c r="AE29" s="3">
        <f t="shared" si="20"/>
        <v>0</v>
      </c>
      <c r="AF29" s="3">
        <f t="shared" si="21"/>
        <v>0</v>
      </c>
      <c r="AG29" s="3">
        <f t="shared" si="22"/>
        <v>0</v>
      </c>
      <c r="AH29" s="3">
        <f t="shared" si="23"/>
        <v>0</v>
      </c>
      <c r="AI29" s="3">
        <f t="shared" si="24"/>
        <v>0</v>
      </c>
      <c r="AJ29" s="3">
        <f t="shared" si="25"/>
        <v>0</v>
      </c>
      <c r="AK29" s="3">
        <f t="shared" si="26"/>
        <v>0</v>
      </c>
      <c r="AL29" s="3">
        <f t="shared" si="27"/>
        <v>0</v>
      </c>
      <c r="AM29" s="3">
        <f t="shared" si="28"/>
        <v>0</v>
      </c>
      <c r="AN29" s="3">
        <f t="shared" si="29"/>
        <v>0</v>
      </c>
      <c r="AO29" s="3">
        <f t="shared" si="30"/>
        <v>0</v>
      </c>
      <c r="AP29" s="3">
        <f t="shared" si="31"/>
        <v>0</v>
      </c>
      <c r="AQ29" s="3">
        <f t="shared" si="32"/>
        <v>0</v>
      </c>
      <c r="AR29" s="3">
        <f t="shared" si="33"/>
        <v>0</v>
      </c>
      <c r="AS29">
        <f>IF(播種日比較!$C$11-AD29&gt;0,0,AS28+1)</f>
        <v>0</v>
      </c>
      <c r="AT29">
        <f>IF(播種日比較!$C$11-AE29&gt;0,0,AT28+1)</f>
        <v>0</v>
      </c>
      <c r="AU29">
        <f>IF(播種日比較!$C$11-AF29&gt;0,0,AU28+1)</f>
        <v>0</v>
      </c>
      <c r="AV29">
        <f>IF(播種日比較!$C$11-AG29&gt;0,0,AV28+1)</f>
        <v>0</v>
      </c>
      <c r="AW29">
        <f>IF(播種日比較!$C$11-AH29&gt;0,0,AW28+1)</f>
        <v>0</v>
      </c>
      <c r="AX29">
        <f>IF(播種日比較!$C$11-AI29&gt;0,0,AX28+1)</f>
        <v>0</v>
      </c>
      <c r="AY29">
        <f>IF(播種日比較!$C$11-AJ29&gt;0,0,AY28+1)</f>
        <v>0</v>
      </c>
      <c r="AZ29">
        <f>IF(播種日比較!$C$11-AK29&gt;0,0,AZ28+1)</f>
        <v>0</v>
      </c>
      <c r="BA29">
        <f>IF(播種日比較!$C$11-AL29&gt;0,0,BA28+1)</f>
        <v>0</v>
      </c>
      <c r="BB29">
        <f>IF(播種日比較!$C$11-AM29&gt;0,0,BB28+1)</f>
        <v>0</v>
      </c>
      <c r="BC29">
        <f>IF(播種日比較!$C$11-AN29&gt;0,0,BC28+1)</f>
        <v>0</v>
      </c>
      <c r="BD29">
        <f>IF(播種日比較!$C$11-AO29&gt;0,0,BD28+1)</f>
        <v>0</v>
      </c>
      <c r="BE29">
        <f>IF(播種日比較!$C$11-AP29&gt;0,0,BE28+1)</f>
        <v>0</v>
      </c>
      <c r="BF29">
        <f>IF(播種日比較!$C$11-AQ29&gt;0,0,BF28+1)</f>
        <v>0</v>
      </c>
      <c r="BG29">
        <f>IF(播種日比較!$C$11-AR29&gt;0,0,BG28+1)</f>
        <v>0</v>
      </c>
      <c r="BH29" s="1">
        <f t="shared" si="34"/>
        <v>42633</v>
      </c>
      <c r="BI29">
        <f t="shared" si="18"/>
        <v>15</v>
      </c>
    </row>
    <row r="30" spans="1:61" x14ac:dyDescent="0.45">
      <c r="A30" t="s">
        <v>32</v>
      </c>
      <c r="B30" s="4">
        <f>EXP(B13)</f>
        <v>1143.8270723721655</v>
      </c>
      <c r="C30" s="3">
        <f t="shared" ref="C30:D30" si="36">EXP(C13)</f>
        <v>8.488370073733746</v>
      </c>
      <c r="D30" s="2">
        <f t="shared" si="36"/>
        <v>2.5083953683875643E-2</v>
      </c>
      <c r="E30" s="2"/>
      <c r="F30" s="2"/>
      <c r="H30" s="1">
        <f t="shared" si="35"/>
        <v>42634</v>
      </c>
      <c r="I30">
        <f>$H30-播種日比較!$C$5</f>
        <v>27</v>
      </c>
      <c r="J30">
        <f>$H30-播種日比較!$C$6</f>
        <v>22</v>
      </c>
      <c r="K30">
        <f>$H30-播種日比較!$C$7</f>
        <v>17</v>
      </c>
      <c r="L30">
        <f>$H30-播種日比較!$C$8</f>
        <v>12</v>
      </c>
      <c r="M30">
        <f>$H30-播種日比較!$C$9</f>
        <v>7</v>
      </c>
      <c r="N30" s="3">
        <f t="shared" si="0"/>
        <v>14.782111609333993</v>
      </c>
      <c r="O30" s="3">
        <f t="shared" si="1"/>
        <v>8.6176160400073591</v>
      </c>
      <c r="P30" s="3">
        <f t="shared" si="2"/>
        <v>5.1223583836595097</v>
      </c>
      <c r="Q30" s="3">
        <f t="shared" si="3"/>
        <v>3.186773136024637</v>
      </c>
      <c r="R30" s="3">
        <f t="shared" si="4"/>
        <v>2.127107006670514</v>
      </c>
      <c r="S30" s="3">
        <f t="shared" si="5"/>
        <v>21.202069699207215</v>
      </c>
      <c r="T30" s="3">
        <f t="shared" si="6"/>
        <v>12.074864119965099</v>
      </c>
      <c r="U30" s="3">
        <f t="shared" si="7"/>
        <v>5.9599206186347562</v>
      </c>
      <c r="V30" s="3">
        <f t="shared" si="8"/>
        <v>2.4990258673808352</v>
      </c>
      <c r="W30" s="3">
        <f t="shared" si="9"/>
        <v>0.86950170996486265</v>
      </c>
      <c r="X30" s="3">
        <f t="shared" si="10"/>
        <v>28.536671004254735</v>
      </c>
      <c r="Y30" s="3">
        <f t="shared" si="11"/>
        <v>15.373445574709418</v>
      </c>
      <c r="Z30" s="3">
        <f t="shared" si="12"/>
        <v>7.3299586106908201</v>
      </c>
      <c r="AA30" s="3">
        <f t="shared" si="13"/>
        <v>3.1439717933289613</v>
      </c>
      <c r="AB30" s="3">
        <f t="shared" si="14"/>
        <v>1.2557325471499918</v>
      </c>
      <c r="AC30">
        <f>IF(H30&lt;播種日比較!$C$14,0,播種日比較!$C$13*0.02*播種日比較!$C$12)</f>
        <v>0</v>
      </c>
      <c r="AD30" s="3">
        <f t="shared" si="19"/>
        <v>0</v>
      </c>
      <c r="AE30" s="3">
        <f t="shared" si="20"/>
        <v>0</v>
      </c>
      <c r="AF30" s="3">
        <f t="shared" si="21"/>
        <v>0</v>
      </c>
      <c r="AG30" s="3">
        <f t="shared" si="22"/>
        <v>0</v>
      </c>
      <c r="AH30" s="3">
        <f t="shared" si="23"/>
        <v>0</v>
      </c>
      <c r="AI30" s="3">
        <f t="shared" si="24"/>
        <v>0</v>
      </c>
      <c r="AJ30" s="3">
        <f t="shared" si="25"/>
        <v>0</v>
      </c>
      <c r="AK30" s="3">
        <f t="shared" si="26"/>
        <v>0</v>
      </c>
      <c r="AL30" s="3">
        <f t="shared" si="27"/>
        <v>0</v>
      </c>
      <c r="AM30" s="3">
        <f t="shared" si="28"/>
        <v>0</v>
      </c>
      <c r="AN30" s="3">
        <f t="shared" si="29"/>
        <v>0</v>
      </c>
      <c r="AO30" s="3">
        <f t="shared" si="30"/>
        <v>0</v>
      </c>
      <c r="AP30" s="3">
        <f t="shared" si="31"/>
        <v>0</v>
      </c>
      <c r="AQ30" s="3">
        <f t="shared" si="32"/>
        <v>0</v>
      </c>
      <c r="AR30" s="3">
        <f t="shared" si="33"/>
        <v>0</v>
      </c>
      <c r="AS30">
        <f>IF(播種日比較!$C$11-AD30&gt;0,0,AS29+1)</f>
        <v>0</v>
      </c>
      <c r="AT30">
        <f>IF(播種日比較!$C$11-AE30&gt;0,0,AT29+1)</f>
        <v>0</v>
      </c>
      <c r="AU30">
        <f>IF(播種日比較!$C$11-AF30&gt;0,0,AU29+1)</f>
        <v>0</v>
      </c>
      <c r="AV30">
        <f>IF(播種日比較!$C$11-AG30&gt;0,0,AV29+1)</f>
        <v>0</v>
      </c>
      <c r="AW30">
        <f>IF(播種日比較!$C$11-AH30&gt;0,0,AW29+1)</f>
        <v>0</v>
      </c>
      <c r="AX30">
        <f>IF(播種日比較!$C$11-AI30&gt;0,0,AX29+1)</f>
        <v>0</v>
      </c>
      <c r="AY30">
        <f>IF(播種日比較!$C$11-AJ30&gt;0,0,AY29+1)</f>
        <v>0</v>
      </c>
      <c r="AZ30">
        <f>IF(播種日比較!$C$11-AK30&gt;0,0,AZ29+1)</f>
        <v>0</v>
      </c>
      <c r="BA30">
        <f>IF(播種日比較!$C$11-AL30&gt;0,0,BA29+1)</f>
        <v>0</v>
      </c>
      <c r="BB30">
        <f>IF(播種日比較!$C$11-AM30&gt;0,0,BB29+1)</f>
        <v>0</v>
      </c>
      <c r="BC30">
        <f>IF(播種日比較!$C$11-AN30&gt;0,0,BC29+1)</f>
        <v>0</v>
      </c>
      <c r="BD30">
        <f>IF(播種日比較!$C$11-AO30&gt;0,0,BD29+1)</f>
        <v>0</v>
      </c>
      <c r="BE30">
        <f>IF(播種日比較!$C$11-AP30&gt;0,0,BE29+1)</f>
        <v>0</v>
      </c>
      <c r="BF30">
        <f>IF(播種日比較!$C$11-AQ30&gt;0,0,BF29+1)</f>
        <v>0</v>
      </c>
      <c r="BG30">
        <f>IF(播種日比較!$C$11-AR30&gt;0,0,BG29+1)</f>
        <v>0</v>
      </c>
      <c r="BH30" s="1">
        <f t="shared" si="34"/>
        <v>42634</v>
      </c>
      <c r="BI30">
        <f t="shared" si="18"/>
        <v>15</v>
      </c>
    </row>
    <row r="31" spans="1:61" x14ac:dyDescent="0.45">
      <c r="A31" t="s">
        <v>33</v>
      </c>
      <c r="B31" s="4">
        <f t="shared" ref="B31:B43" si="37">EXP(B14)</f>
        <v>1114.1644157091232</v>
      </c>
      <c r="C31" s="3">
        <f t="shared" ref="C31:D31" si="38">EXP(C14)</f>
        <v>8.0116120859488316</v>
      </c>
      <c r="D31" s="2">
        <f t="shared" si="38"/>
        <v>2.3399201071989756E-2</v>
      </c>
      <c r="E31" s="2"/>
      <c r="F31" s="2"/>
      <c r="H31" s="1">
        <f t="shared" si="35"/>
        <v>42635</v>
      </c>
      <c r="I31">
        <f>$H31-播種日比較!$C$5</f>
        <v>28</v>
      </c>
      <c r="J31">
        <f>$H31-播種日比較!$C$6</f>
        <v>23</v>
      </c>
      <c r="K31">
        <f>$H31-播種日比較!$C$7</f>
        <v>18</v>
      </c>
      <c r="L31">
        <f>$H31-播種日比較!$C$8</f>
        <v>13</v>
      </c>
      <c r="M31">
        <f>$H31-播種日比較!$C$9</f>
        <v>8</v>
      </c>
      <c r="N31" s="3">
        <f t="shared" si="0"/>
        <v>16.58728846058473</v>
      </c>
      <c r="O31" s="3">
        <f t="shared" si="1"/>
        <v>9.7269651416370149</v>
      </c>
      <c r="P31" s="3">
        <f t="shared" si="2"/>
        <v>5.8013645899745168</v>
      </c>
      <c r="Q31" s="3">
        <f t="shared" si="3"/>
        <v>3.6109307345633757</v>
      </c>
      <c r="R31" s="3">
        <f t="shared" si="4"/>
        <v>2.4040134600956575</v>
      </c>
      <c r="S31" s="3">
        <f t="shared" si="5"/>
        <v>23.84458255170431</v>
      </c>
      <c r="T31" s="3">
        <f t="shared" si="6"/>
        <v>13.862038320412793</v>
      </c>
      <c r="U31" s="3">
        <f t="shared" si="7"/>
        <v>7.0094372435895327</v>
      </c>
      <c r="V31" s="3">
        <f t="shared" si="8"/>
        <v>3.0237765424491592</v>
      </c>
      <c r="W31" s="3">
        <f t="shared" si="9"/>
        <v>1.0877924373636061</v>
      </c>
      <c r="X31" s="3">
        <f t="shared" si="10"/>
        <v>31.588497348725486</v>
      </c>
      <c r="Y31" s="3">
        <f t="shared" si="11"/>
        <v>17.323694323195202</v>
      </c>
      <c r="Z31" s="3">
        <f t="shared" si="12"/>
        <v>8.4152072269499758</v>
      </c>
      <c r="AA31" s="3">
        <f t="shared" si="13"/>
        <v>3.6743962365440943</v>
      </c>
      <c r="AB31" s="3">
        <f t="shared" si="14"/>
        <v>1.489824691602706</v>
      </c>
      <c r="AC31">
        <f>IF(H31&lt;播種日比較!$C$14,0,播種日比較!$C$13*0.02*播種日比較!$C$12)</f>
        <v>0</v>
      </c>
      <c r="AD31" s="3">
        <f t="shared" si="19"/>
        <v>0</v>
      </c>
      <c r="AE31" s="3">
        <f t="shared" si="20"/>
        <v>0</v>
      </c>
      <c r="AF31" s="3">
        <f t="shared" si="21"/>
        <v>0</v>
      </c>
      <c r="AG31" s="3">
        <f t="shared" si="22"/>
        <v>0</v>
      </c>
      <c r="AH31" s="3">
        <f t="shared" si="23"/>
        <v>0</v>
      </c>
      <c r="AI31" s="3">
        <f t="shared" si="24"/>
        <v>0</v>
      </c>
      <c r="AJ31" s="3">
        <f t="shared" si="25"/>
        <v>0</v>
      </c>
      <c r="AK31" s="3">
        <f t="shared" si="26"/>
        <v>0</v>
      </c>
      <c r="AL31" s="3">
        <f t="shared" si="27"/>
        <v>0</v>
      </c>
      <c r="AM31" s="3">
        <f t="shared" si="28"/>
        <v>0</v>
      </c>
      <c r="AN31" s="3">
        <f t="shared" si="29"/>
        <v>0</v>
      </c>
      <c r="AO31" s="3">
        <f t="shared" si="30"/>
        <v>0</v>
      </c>
      <c r="AP31" s="3">
        <f t="shared" si="31"/>
        <v>0</v>
      </c>
      <c r="AQ31" s="3">
        <f t="shared" si="32"/>
        <v>0</v>
      </c>
      <c r="AR31" s="3">
        <f t="shared" si="33"/>
        <v>0</v>
      </c>
      <c r="AS31">
        <f>IF(播種日比較!$C$11-AD31&gt;0,0,AS30+1)</f>
        <v>0</v>
      </c>
      <c r="AT31">
        <f>IF(播種日比較!$C$11-AE31&gt;0,0,AT30+1)</f>
        <v>0</v>
      </c>
      <c r="AU31">
        <f>IF(播種日比較!$C$11-AF31&gt;0,0,AU30+1)</f>
        <v>0</v>
      </c>
      <c r="AV31">
        <f>IF(播種日比較!$C$11-AG31&gt;0,0,AV30+1)</f>
        <v>0</v>
      </c>
      <c r="AW31">
        <f>IF(播種日比較!$C$11-AH31&gt;0,0,AW30+1)</f>
        <v>0</v>
      </c>
      <c r="AX31">
        <f>IF(播種日比較!$C$11-AI31&gt;0,0,AX30+1)</f>
        <v>0</v>
      </c>
      <c r="AY31">
        <f>IF(播種日比較!$C$11-AJ31&gt;0,0,AY30+1)</f>
        <v>0</v>
      </c>
      <c r="AZ31">
        <f>IF(播種日比較!$C$11-AK31&gt;0,0,AZ30+1)</f>
        <v>0</v>
      </c>
      <c r="BA31">
        <f>IF(播種日比較!$C$11-AL31&gt;0,0,BA30+1)</f>
        <v>0</v>
      </c>
      <c r="BB31">
        <f>IF(播種日比較!$C$11-AM31&gt;0,0,BB30+1)</f>
        <v>0</v>
      </c>
      <c r="BC31">
        <f>IF(播種日比較!$C$11-AN31&gt;0,0,BC30+1)</f>
        <v>0</v>
      </c>
      <c r="BD31">
        <f>IF(播種日比較!$C$11-AO31&gt;0,0,BD30+1)</f>
        <v>0</v>
      </c>
      <c r="BE31">
        <f>IF(播種日比較!$C$11-AP31&gt;0,0,BE30+1)</f>
        <v>0</v>
      </c>
      <c r="BF31">
        <f>IF(播種日比較!$C$11-AQ31&gt;0,0,BF30+1)</f>
        <v>0</v>
      </c>
      <c r="BG31">
        <f>IF(播種日比較!$C$11-AR31&gt;0,0,BG30+1)</f>
        <v>0</v>
      </c>
      <c r="BH31" s="1">
        <f t="shared" si="34"/>
        <v>42635</v>
      </c>
      <c r="BI31">
        <f t="shared" si="18"/>
        <v>15</v>
      </c>
    </row>
    <row r="32" spans="1:61" x14ac:dyDescent="0.45">
      <c r="A32" t="s">
        <v>34</v>
      </c>
      <c r="B32" s="4">
        <f t="shared" si="37"/>
        <v>1085.270995254562</v>
      </c>
      <c r="C32" s="3">
        <f t="shared" ref="C32:D32" si="39">EXP(C15)</f>
        <v>7.5616316982146108</v>
      </c>
      <c r="D32" s="2">
        <f t="shared" si="39"/>
        <v>2.166426493822099E-2</v>
      </c>
      <c r="E32" s="2"/>
      <c r="F32" s="2"/>
      <c r="H32" s="1">
        <f t="shared" si="35"/>
        <v>42636</v>
      </c>
      <c r="I32">
        <f>$H32-播種日比較!$C$5</f>
        <v>29</v>
      </c>
      <c r="J32">
        <f>$H32-播種日比較!$C$6</f>
        <v>24</v>
      </c>
      <c r="K32">
        <f>$H32-播種日比較!$C$7</f>
        <v>19</v>
      </c>
      <c r="L32">
        <f>$H32-播種日比較!$C$8</f>
        <v>14</v>
      </c>
      <c r="M32">
        <f>$H32-播種日比較!$C$9</f>
        <v>9</v>
      </c>
      <c r="N32" s="3">
        <f t="shared" si="0"/>
        <v>18.556518680806352</v>
      </c>
      <c r="O32" s="3">
        <f t="shared" si="1"/>
        <v>10.946236215852011</v>
      </c>
      <c r="P32" s="3">
        <f t="shared" si="2"/>
        <v>6.5514899407176888</v>
      </c>
      <c r="Q32" s="3">
        <f t="shared" si="3"/>
        <v>4.0806010331609039</v>
      </c>
      <c r="R32" s="3">
        <f t="shared" si="4"/>
        <v>2.7104216608809208</v>
      </c>
      <c r="S32" s="3">
        <f t="shared" si="5"/>
        <v>26.717232406634349</v>
      </c>
      <c r="T32" s="3">
        <f t="shared" si="6"/>
        <v>15.844564785066897</v>
      </c>
      <c r="U32" s="3">
        <f t="shared" si="7"/>
        <v>8.2016821527429524</v>
      </c>
      <c r="V32" s="3">
        <f t="shared" si="8"/>
        <v>3.6367752101342479</v>
      </c>
      <c r="W32" s="3">
        <f t="shared" si="9"/>
        <v>1.3513006789823274</v>
      </c>
      <c r="X32" s="3">
        <f t="shared" si="10"/>
        <v>34.848713996272551</v>
      </c>
      <c r="Y32" s="3">
        <f t="shared" si="11"/>
        <v>19.446179670973297</v>
      </c>
      <c r="Z32" s="3">
        <f t="shared" si="12"/>
        <v>9.6199502831164949</v>
      </c>
      <c r="AA32" s="3">
        <f t="shared" si="13"/>
        <v>4.274784108799869</v>
      </c>
      <c r="AB32" s="3">
        <f t="shared" si="14"/>
        <v>1.7593452511013294</v>
      </c>
      <c r="AC32">
        <f>IF(H32&lt;播種日比較!$C$14,0,播種日比較!$C$13*0.02*播種日比較!$C$12)</f>
        <v>0</v>
      </c>
      <c r="AD32" s="3">
        <f t="shared" si="19"/>
        <v>0</v>
      </c>
      <c r="AE32" s="3">
        <f t="shared" si="20"/>
        <v>0</v>
      </c>
      <c r="AF32" s="3">
        <f t="shared" si="21"/>
        <v>0</v>
      </c>
      <c r="AG32" s="3">
        <f t="shared" si="22"/>
        <v>0</v>
      </c>
      <c r="AH32" s="3">
        <f t="shared" si="23"/>
        <v>0</v>
      </c>
      <c r="AI32" s="3">
        <f t="shared" si="24"/>
        <v>0</v>
      </c>
      <c r="AJ32" s="3">
        <f t="shared" si="25"/>
        <v>0</v>
      </c>
      <c r="AK32" s="3">
        <f t="shared" si="26"/>
        <v>0</v>
      </c>
      <c r="AL32" s="3">
        <f t="shared" si="27"/>
        <v>0</v>
      </c>
      <c r="AM32" s="3">
        <f t="shared" si="28"/>
        <v>0</v>
      </c>
      <c r="AN32" s="3">
        <f t="shared" si="29"/>
        <v>0</v>
      </c>
      <c r="AO32" s="3">
        <f t="shared" si="30"/>
        <v>0</v>
      </c>
      <c r="AP32" s="3">
        <f t="shared" si="31"/>
        <v>0</v>
      </c>
      <c r="AQ32" s="3">
        <f t="shared" si="32"/>
        <v>0</v>
      </c>
      <c r="AR32" s="3">
        <f t="shared" si="33"/>
        <v>0</v>
      </c>
      <c r="AS32">
        <f>IF(播種日比較!$C$11-AD32&gt;0,0,AS31+1)</f>
        <v>0</v>
      </c>
      <c r="AT32">
        <f>IF(播種日比較!$C$11-AE32&gt;0,0,AT31+1)</f>
        <v>0</v>
      </c>
      <c r="AU32">
        <f>IF(播種日比較!$C$11-AF32&gt;0,0,AU31+1)</f>
        <v>0</v>
      </c>
      <c r="AV32">
        <f>IF(播種日比較!$C$11-AG32&gt;0,0,AV31+1)</f>
        <v>0</v>
      </c>
      <c r="AW32">
        <f>IF(播種日比較!$C$11-AH32&gt;0,0,AW31+1)</f>
        <v>0</v>
      </c>
      <c r="AX32">
        <f>IF(播種日比較!$C$11-AI32&gt;0,0,AX31+1)</f>
        <v>0</v>
      </c>
      <c r="AY32">
        <f>IF(播種日比較!$C$11-AJ32&gt;0,0,AY31+1)</f>
        <v>0</v>
      </c>
      <c r="AZ32">
        <f>IF(播種日比較!$C$11-AK32&gt;0,0,AZ31+1)</f>
        <v>0</v>
      </c>
      <c r="BA32">
        <f>IF(播種日比較!$C$11-AL32&gt;0,0,BA31+1)</f>
        <v>0</v>
      </c>
      <c r="BB32">
        <f>IF(播種日比較!$C$11-AM32&gt;0,0,BB31+1)</f>
        <v>0</v>
      </c>
      <c r="BC32">
        <f>IF(播種日比較!$C$11-AN32&gt;0,0,BC31+1)</f>
        <v>0</v>
      </c>
      <c r="BD32">
        <f>IF(播種日比較!$C$11-AO32&gt;0,0,BD31+1)</f>
        <v>0</v>
      </c>
      <c r="BE32">
        <f>IF(播種日比較!$C$11-AP32&gt;0,0,BE31+1)</f>
        <v>0</v>
      </c>
      <c r="BF32">
        <f>IF(播種日比較!$C$11-AQ32&gt;0,0,BF31+1)</f>
        <v>0</v>
      </c>
      <c r="BG32">
        <f>IF(播種日比較!$C$11-AR32&gt;0,0,BG31+1)</f>
        <v>0</v>
      </c>
      <c r="BH32" s="1">
        <f t="shared" si="34"/>
        <v>42636</v>
      </c>
      <c r="BI32">
        <f t="shared" si="18"/>
        <v>15</v>
      </c>
    </row>
    <row r="33" spans="1:61" x14ac:dyDescent="0.45">
      <c r="A33" t="s">
        <v>35</v>
      </c>
      <c r="B33" s="4">
        <f t="shared" si="37"/>
        <v>1057.1268625476555</v>
      </c>
      <c r="C33" s="3">
        <f t="shared" ref="C33:D33" si="40">EXP(C16)</f>
        <v>7.1369249192339312</v>
      </c>
      <c r="D33" s="2">
        <f t="shared" si="40"/>
        <v>1.9907869101385159E-2</v>
      </c>
      <c r="E33" s="2"/>
      <c r="F33" s="2"/>
      <c r="H33" s="1">
        <f t="shared" si="35"/>
        <v>42637</v>
      </c>
      <c r="I33">
        <f>$H33-播種日比較!$C$5</f>
        <v>30</v>
      </c>
      <c r="J33">
        <f>$H33-播種日比較!$C$6</f>
        <v>25</v>
      </c>
      <c r="K33">
        <f>$H33-播種日比較!$C$7</f>
        <v>20</v>
      </c>
      <c r="L33">
        <f>$H33-播種日比較!$C$8</f>
        <v>15</v>
      </c>
      <c r="M33">
        <f>$H33-播種日比較!$C$9</f>
        <v>10</v>
      </c>
      <c r="N33" s="3">
        <f t="shared" si="0"/>
        <v>20.698291562059772</v>
      </c>
      <c r="O33" s="3">
        <f t="shared" si="1"/>
        <v>12.282358826602227</v>
      </c>
      <c r="P33" s="3">
        <f t="shared" si="2"/>
        <v>7.3778298058695198</v>
      </c>
      <c r="Q33" s="3">
        <f t="shared" si="3"/>
        <v>4.5992922326553956</v>
      </c>
      <c r="R33" s="3">
        <f t="shared" si="4"/>
        <v>3.0486662336889401</v>
      </c>
      <c r="S33" s="3">
        <f t="shared" si="5"/>
        <v>29.828697395454871</v>
      </c>
      <c r="T33" s="3">
        <f t="shared" si="6"/>
        <v>18.034396053103169</v>
      </c>
      <c r="U33" s="3">
        <f t="shared" si="7"/>
        <v>9.5492655311624919</v>
      </c>
      <c r="V33" s="3">
        <f t="shared" si="8"/>
        <v>4.3486401867883595</v>
      </c>
      <c r="W33" s="3">
        <f t="shared" si="9"/>
        <v>1.6671903410114985</v>
      </c>
      <c r="X33" s="3">
        <f t="shared" si="10"/>
        <v>38.320000406341087</v>
      </c>
      <c r="Y33" s="3">
        <f t="shared" si="11"/>
        <v>21.747367046207689</v>
      </c>
      <c r="Z33" s="3">
        <f t="shared" si="12"/>
        <v>10.951735910577167</v>
      </c>
      <c r="AA33" s="3">
        <f t="shared" si="13"/>
        <v>4.9513210718255012</v>
      </c>
      <c r="AB33" s="3">
        <f t="shared" si="14"/>
        <v>2.0682352961212369</v>
      </c>
      <c r="AC33">
        <f>IF(H33&lt;播種日比較!$C$14,0,播種日比較!$C$13*0.02*播種日比較!$C$12)</f>
        <v>0</v>
      </c>
      <c r="AD33" s="3">
        <f t="shared" si="19"/>
        <v>0</v>
      </c>
      <c r="AE33" s="3">
        <f t="shared" si="20"/>
        <v>0</v>
      </c>
      <c r="AF33" s="3">
        <f t="shared" si="21"/>
        <v>0</v>
      </c>
      <c r="AG33" s="3">
        <f t="shared" si="22"/>
        <v>0</v>
      </c>
      <c r="AH33" s="3">
        <f t="shared" si="23"/>
        <v>0</v>
      </c>
      <c r="AI33" s="3">
        <f t="shared" si="24"/>
        <v>0</v>
      </c>
      <c r="AJ33" s="3">
        <f t="shared" si="25"/>
        <v>0</v>
      </c>
      <c r="AK33" s="3">
        <f t="shared" si="26"/>
        <v>0</v>
      </c>
      <c r="AL33" s="3">
        <f t="shared" si="27"/>
        <v>0</v>
      </c>
      <c r="AM33" s="3">
        <f t="shared" si="28"/>
        <v>0</v>
      </c>
      <c r="AN33" s="3">
        <f t="shared" si="29"/>
        <v>0</v>
      </c>
      <c r="AO33" s="3">
        <f t="shared" si="30"/>
        <v>0</v>
      </c>
      <c r="AP33" s="3">
        <f t="shared" si="31"/>
        <v>0</v>
      </c>
      <c r="AQ33" s="3">
        <f t="shared" si="32"/>
        <v>0</v>
      </c>
      <c r="AR33" s="3">
        <f t="shared" si="33"/>
        <v>0</v>
      </c>
      <c r="AS33">
        <f>IF(播種日比較!$C$11-AD33&gt;0,0,AS32+1)</f>
        <v>0</v>
      </c>
      <c r="AT33">
        <f>IF(播種日比較!$C$11-AE33&gt;0,0,AT32+1)</f>
        <v>0</v>
      </c>
      <c r="AU33">
        <f>IF(播種日比較!$C$11-AF33&gt;0,0,AU32+1)</f>
        <v>0</v>
      </c>
      <c r="AV33">
        <f>IF(播種日比較!$C$11-AG33&gt;0,0,AV32+1)</f>
        <v>0</v>
      </c>
      <c r="AW33">
        <f>IF(播種日比較!$C$11-AH33&gt;0,0,AW32+1)</f>
        <v>0</v>
      </c>
      <c r="AX33">
        <f>IF(播種日比較!$C$11-AI33&gt;0,0,AX32+1)</f>
        <v>0</v>
      </c>
      <c r="AY33">
        <f>IF(播種日比較!$C$11-AJ33&gt;0,0,AY32+1)</f>
        <v>0</v>
      </c>
      <c r="AZ33">
        <f>IF(播種日比較!$C$11-AK33&gt;0,0,AZ32+1)</f>
        <v>0</v>
      </c>
      <c r="BA33">
        <f>IF(播種日比較!$C$11-AL33&gt;0,0,BA32+1)</f>
        <v>0</v>
      </c>
      <c r="BB33">
        <f>IF(播種日比較!$C$11-AM33&gt;0,0,BB32+1)</f>
        <v>0</v>
      </c>
      <c r="BC33">
        <f>IF(播種日比較!$C$11-AN33&gt;0,0,BC32+1)</f>
        <v>0</v>
      </c>
      <c r="BD33">
        <f>IF(播種日比較!$C$11-AO33&gt;0,0,BD32+1)</f>
        <v>0</v>
      </c>
      <c r="BE33">
        <f>IF(播種日比較!$C$11-AP33&gt;0,0,BE32+1)</f>
        <v>0</v>
      </c>
      <c r="BF33">
        <f>IF(播種日比較!$C$11-AQ33&gt;0,0,BF32+1)</f>
        <v>0</v>
      </c>
      <c r="BG33">
        <f>IF(播種日比較!$C$11-AR33&gt;0,0,BG32+1)</f>
        <v>0</v>
      </c>
      <c r="BH33" s="1">
        <f t="shared" si="34"/>
        <v>42637</v>
      </c>
      <c r="BI33">
        <f t="shared" si="18"/>
        <v>15</v>
      </c>
    </row>
    <row r="34" spans="1:61" x14ac:dyDescent="0.45">
      <c r="A34" t="s">
        <v>36</v>
      </c>
      <c r="B34" s="4">
        <f t="shared" si="37"/>
        <v>876.82463389320276</v>
      </c>
      <c r="C34" s="3">
        <f>EXP(C17)</f>
        <v>8.8468689016907938</v>
      </c>
      <c r="D34" s="2">
        <f>EXP(D17)</f>
        <v>3.2064685327860769E-2</v>
      </c>
      <c r="E34" s="2"/>
      <c r="F34" s="2"/>
      <c r="H34" s="1">
        <f t="shared" si="35"/>
        <v>42638</v>
      </c>
      <c r="I34">
        <f>$H34-播種日比較!$C$5</f>
        <v>31</v>
      </c>
      <c r="J34">
        <f>$H34-播種日比較!$C$6</f>
        <v>26</v>
      </c>
      <c r="K34">
        <f>$H34-播種日比較!$C$7</f>
        <v>21</v>
      </c>
      <c r="L34">
        <f>$H34-播種日比較!$C$8</f>
        <v>16</v>
      </c>
      <c r="M34">
        <f>$H34-播種日比較!$C$9</f>
        <v>11</v>
      </c>
      <c r="N34" s="3">
        <f t="shared" si="0"/>
        <v>23.020946749126182</v>
      </c>
      <c r="O34" s="3">
        <f t="shared" si="1"/>
        <v>13.742309575745539</v>
      </c>
      <c r="P34" s="3">
        <f t="shared" si="2"/>
        <v>8.2856020192608231</v>
      </c>
      <c r="Q34" s="3">
        <f t="shared" si="3"/>
        <v>5.1706382920299738</v>
      </c>
      <c r="R34" s="3">
        <f t="shared" si="4"/>
        <v>3.4211821760361723</v>
      </c>
      <c r="S34" s="3">
        <f t="shared" si="5"/>
        <v>33.18695277321244</v>
      </c>
      <c r="T34" s="3">
        <f t="shared" si="6"/>
        <v>20.44319488523703</v>
      </c>
      <c r="U34" s="3">
        <f t="shared" si="7"/>
        <v>11.065019640340934</v>
      </c>
      <c r="V34" s="3">
        <f t="shared" si="8"/>
        <v>5.1705956107453677</v>
      </c>
      <c r="W34" s="3">
        <f t="shared" si="9"/>
        <v>2.0433342547194031</v>
      </c>
      <c r="X34" s="3">
        <f t="shared" si="10"/>
        <v>42.004171111887594</v>
      </c>
      <c r="Y34" s="3">
        <f t="shared" si="11"/>
        <v>24.233160481234957</v>
      </c>
      <c r="Z34" s="3">
        <f t="shared" si="12"/>
        <v>12.417976890252516</v>
      </c>
      <c r="AA34" s="3">
        <f t="shared" si="13"/>
        <v>5.7103517120541039</v>
      </c>
      <c r="AB34" s="3">
        <f t="shared" si="14"/>
        <v>2.4206687485018827</v>
      </c>
      <c r="AC34">
        <f>IF(H34&lt;播種日比較!$C$14,0,播種日比較!$C$13*0.02*播種日比較!$C$12)</f>
        <v>0</v>
      </c>
      <c r="AD34" s="3">
        <f t="shared" si="19"/>
        <v>0</v>
      </c>
      <c r="AE34" s="3">
        <f t="shared" si="20"/>
        <v>0</v>
      </c>
      <c r="AF34" s="3">
        <f t="shared" si="21"/>
        <v>0</v>
      </c>
      <c r="AG34" s="3">
        <f t="shared" si="22"/>
        <v>0</v>
      </c>
      <c r="AH34" s="3">
        <f t="shared" si="23"/>
        <v>0</v>
      </c>
      <c r="AI34" s="3">
        <f t="shared" si="24"/>
        <v>0</v>
      </c>
      <c r="AJ34" s="3">
        <f t="shared" si="25"/>
        <v>0</v>
      </c>
      <c r="AK34" s="3">
        <f t="shared" si="26"/>
        <v>0</v>
      </c>
      <c r="AL34" s="3">
        <f t="shared" si="27"/>
        <v>0</v>
      </c>
      <c r="AM34" s="3">
        <f t="shared" si="28"/>
        <v>0</v>
      </c>
      <c r="AN34" s="3">
        <f t="shared" si="29"/>
        <v>0</v>
      </c>
      <c r="AO34" s="3">
        <f t="shared" si="30"/>
        <v>0</v>
      </c>
      <c r="AP34" s="3">
        <f t="shared" si="31"/>
        <v>0</v>
      </c>
      <c r="AQ34" s="3">
        <f t="shared" si="32"/>
        <v>0</v>
      </c>
      <c r="AR34" s="3">
        <f t="shared" si="33"/>
        <v>0</v>
      </c>
      <c r="AS34">
        <f>IF(播種日比較!$C$11-AD34&gt;0,0,AS33+1)</f>
        <v>0</v>
      </c>
      <c r="AT34">
        <f>IF(播種日比較!$C$11-AE34&gt;0,0,AT33+1)</f>
        <v>0</v>
      </c>
      <c r="AU34">
        <f>IF(播種日比較!$C$11-AF34&gt;0,0,AU33+1)</f>
        <v>0</v>
      </c>
      <c r="AV34">
        <f>IF(播種日比較!$C$11-AG34&gt;0,0,AV33+1)</f>
        <v>0</v>
      </c>
      <c r="AW34">
        <f>IF(播種日比較!$C$11-AH34&gt;0,0,AW33+1)</f>
        <v>0</v>
      </c>
      <c r="AX34">
        <f>IF(播種日比較!$C$11-AI34&gt;0,0,AX33+1)</f>
        <v>0</v>
      </c>
      <c r="AY34">
        <f>IF(播種日比較!$C$11-AJ34&gt;0,0,AY33+1)</f>
        <v>0</v>
      </c>
      <c r="AZ34">
        <f>IF(播種日比較!$C$11-AK34&gt;0,0,AZ33+1)</f>
        <v>0</v>
      </c>
      <c r="BA34">
        <f>IF(播種日比較!$C$11-AL34&gt;0,0,BA33+1)</f>
        <v>0</v>
      </c>
      <c r="BB34">
        <f>IF(播種日比較!$C$11-AM34&gt;0,0,BB33+1)</f>
        <v>0</v>
      </c>
      <c r="BC34">
        <f>IF(播種日比較!$C$11-AN34&gt;0,0,BC33+1)</f>
        <v>0</v>
      </c>
      <c r="BD34">
        <f>IF(播種日比較!$C$11-AO34&gt;0,0,BD33+1)</f>
        <v>0</v>
      </c>
      <c r="BE34">
        <f>IF(播種日比較!$C$11-AP34&gt;0,0,BE33+1)</f>
        <v>0</v>
      </c>
      <c r="BF34">
        <f>IF(播種日比較!$C$11-AQ34&gt;0,0,BF33+1)</f>
        <v>0</v>
      </c>
      <c r="BG34">
        <f>IF(播種日比較!$C$11-AR34&gt;0,0,BG33+1)</f>
        <v>0</v>
      </c>
      <c r="BH34" s="1">
        <f t="shared" si="34"/>
        <v>42638</v>
      </c>
      <c r="BI34">
        <f t="shared" si="18"/>
        <v>15</v>
      </c>
    </row>
    <row r="35" spans="1:61" x14ac:dyDescent="0.45">
      <c r="A35" t="s">
        <v>37</v>
      </c>
      <c r="B35" s="4">
        <f t="shared" si="37"/>
        <v>958.32353063076755</v>
      </c>
      <c r="C35" s="3">
        <f t="shared" ref="C35:D35" si="41">EXP(C18)</f>
        <v>8.856171848748815</v>
      </c>
      <c r="D35" s="2">
        <f t="shared" si="41"/>
        <v>3.2064685327860769E-2</v>
      </c>
      <c r="E35" s="2"/>
      <c r="F35" s="2"/>
      <c r="H35" s="1">
        <f t="shared" si="35"/>
        <v>42639</v>
      </c>
      <c r="I35">
        <f>$H35-播種日比較!$C$5</f>
        <v>32</v>
      </c>
      <c r="J35">
        <f>$H35-播種日比較!$C$6</f>
        <v>27</v>
      </c>
      <c r="K35">
        <f>$H35-播種日比較!$C$7</f>
        <v>22</v>
      </c>
      <c r="L35">
        <f>$H35-播種日比較!$C$8</f>
        <v>17</v>
      </c>
      <c r="M35">
        <f>$H35-播種日比較!$C$9</f>
        <v>12</v>
      </c>
      <c r="N35" s="3">
        <f t="shared" si="0"/>
        <v>25.53262371741889</v>
      </c>
      <c r="O35" s="3">
        <f t="shared" si="1"/>
        <v>15.333078137294768</v>
      </c>
      <c r="P35" s="3">
        <f t="shared" si="2"/>
        <v>9.2801283319977976</v>
      </c>
      <c r="Q35" s="3">
        <f t="shared" si="3"/>
        <v>5.7983905398894011</v>
      </c>
      <c r="R35" s="3">
        <f t="shared" si="4"/>
        <v>3.8305017298124562</v>
      </c>
      <c r="S35" s="3">
        <f t="shared" si="5"/>
        <v>36.799199911855737</v>
      </c>
      <c r="T35" s="3">
        <f t="shared" si="6"/>
        <v>23.082231709645161</v>
      </c>
      <c r="U35" s="3">
        <f t="shared" si="7"/>
        <v>12.761901302127937</v>
      </c>
      <c r="V35" s="3">
        <f t="shared" si="8"/>
        <v>6.1144171192392394</v>
      </c>
      <c r="W35" s="3">
        <f t="shared" si="9"/>
        <v>2.4883160109072584</v>
      </c>
      <c r="X35" s="3">
        <f t="shared" si="10"/>
        <v>45.902161130687404</v>
      </c>
      <c r="Y35" s="3">
        <f t="shared" si="11"/>
        <v>26.908847613452416</v>
      </c>
      <c r="Z35" s="3">
        <f t="shared" si="12"/>
        <v>14.02588865856532</v>
      </c>
      <c r="AA35" s="3">
        <f t="shared" si="13"/>
        <v>6.5583412743238307</v>
      </c>
      <c r="AB35" s="3">
        <f t="shared" si="14"/>
        <v>2.8210413107863612</v>
      </c>
      <c r="AC35">
        <f>IF(H35&lt;播種日比較!$C$14,0,播種日比較!$C$13*0.02*播種日比較!$C$12)</f>
        <v>0</v>
      </c>
      <c r="AD35" s="3">
        <f t="shared" si="19"/>
        <v>0</v>
      </c>
      <c r="AE35" s="3">
        <f t="shared" si="20"/>
        <v>0</v>
      </c>
      <c r="AF35" s="3">
        <f t="shared" si="21"/>
        <v>0</v>
      </c>
      <c r="AG35" s="3">
        <f t="shared" si="22"/>
        <v>0</v>
      </c>
      <c r="AH35" s="3">
        <f t="shared" si="23"/>
        <v>0</v>
      </c>
      <c r="AI35" s="3">
        <f t="shared" si="24"/>
        <v>0</v>
      </c>
      <c r="AJ35" s="3">
        <f t="shared" si="25"/>
        <v>0</v>
      </c>
      <c r="AK35" s="3">
        <f t="shared" si="26"/>
        <v>0</v>
      </c>
      <c r="AL35" s="3">
        <f t="shared" si="27"/>
        <v>0</v>
      </c>
      <c r="AM35" s="3">
        <f t="shared" si="28"/>
        <v>0</v>
      </c>
      <c r="AN35" s="3">
        <f t="shared" si="29"/>
        <v>0</v>
      </c>
      <c r="AO35" s="3">
        <f t="shared" si="30"/>
        <v>0</v>
      </c>
      <c r="AP35" s="3">
        <f t="shared" si="31"/>
        <v>0</v>
      </c>
      <c r="AQ35" s="3">
        <f t="shared" si="32"/>
        <v>0</v>
      </c>
      <c r="AR35" s="3">
        <f t="shared" si="33"/>
        <v>0</v>
      </c>
      <c r="AS35">
        <f>IF(播種日比較!$C$11-AD35&gt;0,0,AS34+1)</f>
        <v>0</v>
      </c>
      <c r="AT35">
        <f>IF(播種日比較!$C$11-AE35&gt;0,0,AT34+1)</f>
        <v>0</v>
      </c>
      <c r="AU35">
        <f>IF(播種日比較!$C$11-AF35&gt;0,0,AU34+1)</f>
        <v>0</v>
      </c>
      <c r="AV35">
        <f>IF(播種日比較!$C$11-AG35&gt;0,0,AV34+1)</f>
        <v>0</v>
      </c>
      <c r="AW35">
        <f>IF(播種日比較!$C$11-AH35&gt;0,0,AW34+1)</f>
        <v>0</v>
      </c>
      <c r="AX35">
        <f>IF(播種日比較!$C$11-AI35&gt;0,0,AX34+1)</f>
        <v>0</v>
      </c>
      <c r="AY35">
        <f>IF(播種日比較!$C$11-AJ35&gt;0,0,AY34+1)</f>
        <v>0</v>
      </c>
      <c r="AZ35">
        <f>IF(播種日比較!$C$11-AK35&gt;0,0,AZ34+1)</f>
        <v>0</v>
      </c>
      <c r="BA35">
        <f>IF(播種日比較!$C$11-AL35&gt;0,0,BA34+1)</f>
        <v>0</v>
      </c>
      <c r="BB35">
        <f>IF(播種日比較!$C$11-AM35&gt;0,0,BB34+1)</f>
        <v>0</v>
      </c>
      <c r="BC35">
        <f>IF(播種日比較!$C$11-AN35&gt;0,0,BC34+1)</f>
        <v>0</v>
      </c>
      <c r="BD35">
        <f>IF(播種日比較!$C$11-AO35&gt;0,0,BD34+1)</f>
        <v>0</v>
      </c>
      <c r="BE35">
        <f>IF(播種日比較!$C$11-AP35&gt;0,0,BE34+1)</f>
        <v>0</v>
      </c>
      <c r="BF35">
        <f>IF(播種日比較!$C$11-AQ35&gt;0,0,BF34+1)</f>
        <v>0</v>
      </c>
      <c r="BG35">
        <f>IF(播種日比較!$C$11-AR35&gt;0,0,BG34+1)</f>
        <v>0</v>
      </c>
      <c r="BH35" s="1">
        <f t="shared" si="34"/>
        <v>42639</v>
      </c>
      <c r="BI35">
        <f t="shared" si="18"/>
        <v>15</v>
      </c>
    </row>
    <row r="36" spans="1:61" x14ac:dyDescent="0.45">
      <c r="A36" t="s">
        <v>38</v>
      </c>
      <c r="B36" s="4">
        <f t="shared" si="37"/>
        <v>1017.5197363003352</v>
      </c>
      <c r="C36" s="3">
        <f t="shared" ref="C36:D36" si="42">EXP(C19)</f>
        <v>8.8654845783440148</v>
      </c>
      <c r="D36" s="2">
        <f t="shared" si="42"/>
        <v>3.2064685327860769E-2</v>
      </c>
      <c r="E36" s="2"/>
      <c r="F36" s="2"/>
      <c r="H36" s="1">
        <f t="shared" si="35"/>
        <v>42640</v>
      </c>
      <c r="I36">
        <f>$H36-播種日比較!$C$5</f>
        <v>33</v>
      </c>
      <c r="J36">
        <f>$H36-播種日比較!$C$6</f>
        <v>28</v>
      </c>
      <c r="K36">
        <f>$H36-播種日比較!$C$7</f>
        <v>23</v>
      </c>
      <c r="L36">
        <f>$H36-播種日比較!$C$8</f>
        <v>18</v>
      </c>
      <c r="M36">
        <f>$H36-播種日比較!$C$9</f>
        <v>13</v>
      </c>
      <c r="N36" s="3">
        <f t="shared" si="0"/>
        <v>28.241211908302713</v>
      </c>
      <c r="O36" s="3">
        <f t="shared" si="1"/>
        <v>17.061632253097709</v>
      </c>
      <c r="P36" s="3">
        <f t="shared" si="2"/>
        <v>10.366814487988226</v>
      </c>
      <c r="Q36" s="3">
        <f t="shared" si="3"/>
        <v>6.4864082109699401</v>
      </c>
      <c r="R36" s="3">
        <f t="shared" si="4"/>
        <v>4.2792505858687315</v>
      </c>
      <c r="S36" s="3">
        <f t="shared" si="5"/>
        <v>40.671802808436254</v>
      </c>
      <c r="T36" s="3">
        <f t="shared" si="6"/>
        <v>25.962284419044124</v>
      </c>
      <c r="U36" s="3">
        <f t="shared" si="7"/>
        <v>14.652888993207275</v>
      </c>
      <c r="V36" s="3">
        <f t="shared" si="8"/>
        <v>7.1923665600421396</v>
      </c>
      <c r="W36" s="3">
        <f t="shared" si="9"/>
        <v>3.0114213318901606</v>
      </c>
      <c r="X36" s="3">
        <f t="shared" si="10"/>
        <v>50.014020110142269</v>
      </c>
      <c r="Y36" s="3">
        <f t="shared" si="11"/>
        <v>29.779050979789048</v>
      </c>
      <c r="Z36" s="3">
        <f t="shared" si="12"/>
        <v>15.782428109168892</v>
      </c>
      <c r="AA36" s="3">
        <f t="shared" si="13"/>
        <v>7.5018344748130188</v>
      </c>
      <c r="AB36" s="3">
        <f t="shared" si="14"/>
        <v>3.2739564082077206</v>
      </c>
      <c r="AC36">
        <f>IF(H36&lt;播種日比較!$C$14,0,播種日比較!$C$13*0.02*播種日比較!$C$12)</f>
        <v>0</v>
      </c>
      <c r="AD36" s="3">
        <f t="shared" si="19"/>
        <v>0</v>
      </c>
      <c r="AE36" s="3">
        <f t="shared" si="20"/>
        <v>0</v>
      </c>
      <c r="AF36" s="3">
        <f t="shared" si="21"/>
        <v>0</v>
      </c>
      <c r="AG36" s="3">
        <f t="shared" si="22"/>
        <v>0</v>
      </c>
      <c r="AH36" s="3">
        <f t="shared" si="23"/>
        <v>0</v>
      </c>
      <c r="AI36" s="3">
        <f t="shared" si="24"/>
        <v>0</v>
      </c>
      <c r="AJ36" s="3">
        <f t="shared" si="25"/>
        <v>0</v>
      </c>
      <c r="AK36" s="3">
        <f t="shared" si="26"/>
        <v>0</v>
      </c>
      <c r="AL36" s="3">
        <f t="shared" si="27"/>
        <v>0</v>
      </c>
      <c r="AM36" s="3">
        <f t="shared" si="28"/>
        <v>0</v>
      </c>
      <c r="AN36" s="3">
        <f t="shared" si="29"/>
        <v>0</v>
      </c>
      <c r="AO36" s="3">
        <f t="shared" si="30"/>
        <v>0</v>
      </c>
      <c r="AP36" s="3">
        <f t="shared" si="31"/>
        <v>0</v>
      </c>
      <c r="AQ36" s="3">
        <f t="shared" si="32"/>
        <v>0</v>
      </c>
      <c r="AR36" s="3">
        <f t="shared" si="33"/>
        <v>0</v>
      </c>
      <c r="AS36">
        <f>IF(播種日比較!$C$11-AD36&gt;0,0,AS35+1)</f>
        <v>0</v>
      </c>
      <c r="AT36">
        <f>IF(播種日比較!$C$11-AE36&gt;0,0,AT35+1)</f>
        <v>0</v>
      </c>
      <c r="AU36">
        <f>IF(播種日比較!$C$11-AF36&gt;0,0,AU35+1)</f>
        <v>0</v>
      </c>
      <c r="AV36">
        <f>IF(播種日比較!$C$11-AG36&gt;0,0,AV35+1)</f>
        <v>0</v>
      </c>
      <c r="AW36">
        <f>IF(播種日比較!$C$11-AH36&gt;0,0,AW35+1)</f>
        <v>0</v>
      </c>
      <c r="AX36">
        <f>IF(播種日比較!$C$11-AI36&gt;0,0,AX35+1)</f>
        <v>0</v>
      </c>
      <c r="AY36">
        <f>IF(播種日比較!$C$11-AJ36&gt;0,0,AY35+1)</f>
        <v>0</v>
      </c>
      <c r="AZ36">
        <f>IF(播種日比較!$C$11-AK36&gt;0,0,AZ35+1)</f>
        <v>0</v>
      </c>
      <c r="BA36">
        <f>IF(播種日比較!$C$11-AL36&gt;0,0,BA35+1)</f>
        <v>0</v>
      </c>
      <c r="BB36">
        <f>IF(播種日比較!$C$11-AM36&gt;0,0,BB35+1)</f>
        <v>0</v>
      </c>
      <c r="BC36">
        <f>IF(播種日比較!$C$11-AN36&gt;0,0,BC35+1)</f>
        <v>0</v>
      </c>
      <c r="BD36">
        <f>IF(播種日比較!$C$11-AO36&gt;0,0,BD35+1)</f>
        <v>0</v>
      </c>
      <c r="BE36">
        <f>IF(播種日比較!$C$11-AP36&gt;0,0,BE35+1)</f>
        <v>0</v>
      </c>
      <c r="BF36">
        <f>IF(播種日比較!$C$11-AQ36&gt;0,0,BF35+1)</f>
        <v>0</v>
      </c>
      <c r="BG36">
        <f>IF(播種日比較!$C$11-AR36&gt;0,0,BG35+1)</f>
        <v>0</v>
      </c>
      <c r="BH36" s="1">
        <f t="shared" si="34"/>
        <v>42640</v>
      </c>
      <c r="BI36">
        <f t="shared" si="18"/>
        <v>15</v>
      </c>
    </row>
    <row r="37" spans="1:61" x14ac:dyDescent="0.45">
      <c r="A37" t="s">
        <v>39</v>
      </c>
      <c r="B37" s="4">
        <f t="shared" si="37"/>
        <v>1049.5540578871905</v>
      </c>
      <c r="C37" s="3">
        <f t="shared" ref="C37:D37" si="43">EXP(C20)</f>
        <v>8.8748071007632454</v>
      </c>
      <c r="D37" s="2">
        <f t="shared" si="43"/>
        <v>3.2064685327860769E-2</v>
      </c>
      <c r="E37" s="2"/>
      <c r="F37" s="2"/>
      <c r="H37" s="1">
        <f t="shared" si="35"/>
        <v>42641</v>
      </c>
      <c r="I37">
        <f>$H37-播種日比較!$C$5</f>
        <v>34</v>
      </c>
      <c r="J37">
        <f>$H37-播種日比較!$C$6</f>
        <v>29</v>
      </c>
      <c r="K37">
        <f>$H37-播種日比較!$C$7</f>
        <v>24</v>
      </c>
      <c r="L37">
        <f>$H37-播種日比較!$C$8</f>
        <v>19</v>
      </c>
      <c r="M37">
        <f>$H37-播種日比較!$C$9</f>
        <v>14</v>
      </c>
      <c r="N37" s="3">
        <f t="shared" si="0"/>
        <v>31.15430201256433</v>
      </c>
      <c r="O37" s="3">
        <f t="shared" si="1"/>
        <v>18.934882005187699</v>
      </c>
      <c r="P37" s="3">
        <f t="shared" si="2"/>
        <v>11.551129065023568</v>
      </c>
      <c r="Q37" s="3">
        <f t="shared" si="3"/>
        <v>7.2386479508777892</v>
      </c>
      <c r="R37" s="3">
        <f t="shared" si="4"/>
        <v>4.7701434252938659</v>
      </c>
      <c r="S37" s="3">
        <f t="shared" si="5"/>
        <v>44.810232774337223</v>
      </c>
      <c r="T37" s="3">
        <f t="shared" si="6"/>
        <v>29.093541919305721</v>
      </c>
      <c r="U37" s="3">
        <f t="shared" si="7"/>
        <v>16.750876049774448</v>
      </c>
      <c r="V37" s="3">
        <f t="shared" si="8"/>
        <v>8.4171163934379543</v>
      </c>
      <c r="W37" s="3">
        <f t="shared" si="9"/>
        <v>3.6226183819643194</v>
      </c>
      <c r="X37" s="3">
        <f t="shared" si="10"/>
        <v>54.338914951830624</v>
      </c>
      <c r="Y37" s="3">
        <f t="shared" si="11"/>
        <v>32.84768612373373</v>
      </c>
      <c r="Z37" s="3">
        <f t="shared" si="12"/>
        <v>17.694234026951573</v>
      </c>
      <c r="AA37" s="3">
        <f t="shared" si="13"/>
        <v>8.5474118901286822</v>
      </c>
      <c r="AB37" s="3">
        <f t="shared" si="14"/>
        <v>3.7842081952736506</v>
      </c>
      <c r="AC37">
        <f>IF(H37&lt;播種日比較!$C$14,0,播種日比較!$C$13*0.02*播種日比較!$C$12)</f>
        <v>0</v>
      </c>
      <c r="AD37" s="3">
        <f t="shared" si="19"/>
        <v>0</v>
      </c>
      <c r="AE37" s="3">
        <f t="shared" si="20"/>
        <v>0</v>
      </c>
      <c r="AF37" s="3">
        <f t="shared" si="21"/>
        <v>0</v>
      </c>
      <c r="AG37" s="3">
        <f t="shared" si="22"/>
        <v>0</v>
      </c>
      <c r="AH37" s="3">
        <f t="shared" si="23"/>
        <v>0</v>
      </c>
      <c r="AI37" s="3">
        <f t="shared" si="24"/>
        <v>0</v>
      </c>
      <c r="AJ37" s="3">
        <f t="shared" si="25"/>
        <v>0</v>
      </c>
      <c r="AK37" s="3">
        <f t="shared" si="26"/>
        <v>0</v>
      </c>
      <c r="AL37" s="3">
        <f t="shared" si="27"/>
        <v>0</v>
      </c>
      <c r="AM37" s="3">
        <f t="shared" si="28"/>
        <v>0</v>
      </c>
      <c r="AN37" s="3">
        <f t="shared" si="29"/>
        <v>0</v>
      </c>
      <c r="AO37" s="3">
        <f t="shared" si="30"/>
        <v>0</v>
      </c>
      <c r="AP37" s="3">
        <f t="shared" si="31"/>
        <v>0</v>
      </c>
      <c r="AQ37" s="3">
        <f t="shared" si="32"/>
        <v>0</v>
      </c>
      <c r="AR37" s="3">
        <f t="shared" si="33"/>
        <v>0</v>
      </c>
      <c r="AS37">
        <f>IF(播種日比較!$C$11-AD37&gt;0,0,AS36+1)</f>
        <v>0</v>
      </c>
      <c r="AT37">
        <f>IF(播種日比較!$C$11-AE37&gt;0,0,AT36+1)</f>
        <v>0</v>
      </c>
      <c r="AU37">
        <f>IF(播種日比較!$C$11-AF37&gt;0,0,AU36+1)</f>
        <v>0</v>
      </c>
      <c r="AV37">
        <f>IF(播種日比較!$C$11-AG37&gt;0,0,AV36+1)</f>
        <v>0</v>
      </c>
      <c r="AW37">
        <f>IF(播種日比較!$C$11-AH37&gt;0,0,AW36+1)</f>
        <v>0</v>
      </c>
      <c r="AX37">
        <f>IF(播種日比較!$C$11-AI37&gt;0,0,AX36+1)</f>
        <v>0</v>
      </c>
      <c r="AY37">
        <f>IF(播種日比較!$C$11-AJ37&gt;0,0,AY36+1)</f>
        <v>0</v>
      </c>
      <c r="AZ37">
        <f>IF(播種日比較!$C$11-AK37&gt;0,0,AZ36+1)</f>
        <v>0</v>
      </c>
      <c r="BA37">
        <f>IF(播種日比較!$C$11-AL37&gt;0,0,BA36+1)</f>
        <v>0</v>
      </c>
      <c r="BB37">
        <f>IF(播種日比較!$C$11-AM37&gt;0,0,BB36+1)</f>
        <v>0</v>
      </c>
      <c r="BC37">
        <f>IF(播種日比較!$C$11-AN37&gt;0,0,BC36+1)</f>
        <v>0</v>
      </c>
      <c r="BD37">
        <f>IF(播種日比較!$C$11-AO37&gt;0,0,BD36+1)</f>
        <v>0</v>
      </c>
      <c r="BE37">
        <f>IF(播種日比較!$C$11-AP37&gt;0,0,BE36+1)</f>
        <v>0</v>
      </c>
      <c r="BF37">
        <f>IF(播種日比較!$C$11-AQ37&gt;0,0,BF36+1)</f>
        <v>0</v>
      </c>
      <c r="BG37">
        <f>IF(播種日比較!$C$11-AR37&gt;0,0,BG36+1)</f>
        <v>0</v>
      </c>
      <c r="BH37" s="1">
        <f t="shared" si="34"/>
        <v>42641</v>
      </c>
      <c r="BI37">
        <f t="shared" si="18"/>
        <v>15</v>
      </c>
    </row>
    <row r="38" spans="1:61" x14ac:dyDescent="0.45">
      <c r="A38" t="s">
        <v>40</v>
      </c>
      <c r="B38" s="4">
        <f t="shared" si="37"/>
        <v>1051.7149874817587</v>
      </c>
      <c r="C38" s="3">
        <f t="shared" ref="C38:D38" si="44">EXP(C21)</f>
        <v>8.8841394263041771</v>
      </c>
      <c r="D38" s="2">
        <f t="shared" si="44"/>
        <v>3.2064685327860769E-2</v>
      </c>
      <c r="E38" s="2"/>
      <c r="F38" s="2"/>
      <c r="H38" s="1">
        <f t="shared" si="35"/>
        <v>42642</v>
      </c>
      <c r="I38">
        <f>$H38-播種日比較!$C$5</f>
        <v>35</v>
      </c>
      <c r="J38">
        <f>$H38-播種日比較!$C$6</f>
        <v>30</v>
      </c>
      <c r="K38">
        <f>$H38-播種日比較!$C$7</f>
        <v>25</v>
      </c>
      <c r="L38">
        <f>$H38-播種日比較!$C$8</f>
        <v>20</v>
      </c>
      <c r="M38">
        <f>$H38-播種日比較!$C$9</f>
        <v>15</v>
      </c>
      <c r="N38" s="3">
        <f t="shared" si="0"/>
        <v>34.279138870808218</v>
      </c>
      <c r="O38" s="3">
        <f t="shared" si="1"/>
        <v>20.95964368709485</v>
      </c>
      <c r="P38" s="3">
        <f t="shared" si="2"/>
        <v>12.83858123906702</v>
      </c>
      <c r="Q38" s="3">
        <f t="shared" si="3"/>
        <v>8.0591523429516254</v>
      </c>
      <c r="R38" s="3">
        <f t="shared" si="4"/>
        <v>5.305978806785844</v>
      </c>
      <c r="S38" s="3">
        <f t="shared" si="5"/>
        <v>49.219021817849153</v>
      </c>
      <c r="T38" s="3">
        <f t="shared" si="6"/>
        <v>32.485512734503196</v>
      </c>
      <c r="U38" s="3">
        <f t="shared" si="7"/>
        <v>19.068561553067941</v>
      </c>
      <c r="V38" s="3">
        <f t="shared" si="8"/>
        <v>9.8016646735031472</v>
      </c>
      <c r="W38" s="3">
        <f t="shared" si="9"/>
        <v>4.3325266499812178</v>
      </c>
      <c r="X38" s="3">
        <f t="shared" si="10"/>
        <v>58.875140544505477</v>
      </c>
      <c r="Y38" s="3">
        <f t="shared" si="11"/>
        <v>36.117926901727763</v>
      </c>
      <c r="Z38" s="3">
        <f t="shared" si="12"/>
        <v>19.767569947454646</v>
      </c>
      <c r="AA38" s="3">
        <f t="shared" si="13"/>
        <v>9.7016444622605533</v>
      </c>
      <c r="AB38" s="3">
        <f t="shared" si="14"/>
        <v>4.3567617283375624</v>
      </c>
      <c r="AC38">
        <f>IF(H38&lt;播種日比較!$C$14,0,播種日比較!$C$13*0.02*播種日比較!$C$12)</f>
        <v>0</v>
      </c>
      <c r="AD38" s="3">
        <f t="shared" si="19"/>
        <v>0</v>
      </c>
      <c r="AE38" s="3">
        <f t="shared" si="20"/>
        <v>0</v>
      </c>
      <c r="AF38" s="3">
        <f t="shared" si="21"/>
        <v>0</v>
      </c>
      <c r="AG38" s="3">
        <f t="shared" si="22"/>
        <v>0</v>
      </c>
      <c r="AH38" s="3">
        <f t="shared" si="23"/>
        <v>0</v>
      </c>
      <c r="AI38" s="3">
        <f t="shared" si="24"/>
        <v>0</v>
      </c>
      <c r="AJ38" s="3">
        <f t="shared" si="25"/>
        <v>0</v>
      </c>
      <c r="AK38" s="3">
        <f t="shared" si="26"/>
        <v>0</v>
      </c>
      <c r="AL38" s="3">
        <f t="shared" si="27"/>
        <v>0</v>
      </c>
      <c r="AM38" s="3">
        <f t="shared" si="28"/>
        <v>0</v>
      </c>
      <c r="AN38" s="3">
        <f t="shared" si="29"/>
        <v>0</v>
      </c>
      <c r="AO38" s="3">
        <f t="shared" si="30"/>
        <v>0</v>
      </c>
      <c r="AP38" s="3">
        <f t="shared" si="31"/>
        <v>0</v>
      </c>
      <c r="AQ38" s="3">
        <f t="shared" si="32"/>
        <v>0</v>
      </c>
      <c r="AR38" s="3">
        <f t="shared" si="33"/>
        <v>0</v>
      </c>
      <c r="AS38">
        <f>IF(播種日比較!$C$11-AD38&gt;0,0,AS37+1)</f>
        <v>0</v>
      </c>
      <c r="AT38">
        <f>IF(播種日比較!$C$11-AE38&gt;0,0,AT37+1)</f>
        <v>0</v>
      </c>
      <c r="AU38">
        <f>IF(播種日比較!$C$11-AF38&gt;0,0,AU37+1)</f>
        <v>0</v>
      </c>
      <c r="AV38">
        <f>IF(播種日比較!$C$11-AG38&gt;0,0,AV37+1)</f>
        <v>0</v>
      </c>
      <c r="AW38">
        <f>IF(播種日比較!$C$11-AH38&gt;0,0,AW37+1)</f>
        <v>0</v>
      </c>
      <c r="AX38">
        <f>IF(播種日比較!$C$11-AI38&gt;0,0,AX37+1)</f>
        <v>0</v>
      </c>
      <c r="AY38">
        <f>IF(播種日比較!$C$11-AJ38&gt;0,0,AY37+1)</f>
        <v>0</v>
      </c>
      <c r="AZ38">
        <f>IF(播種日比較!$C$11-AK38&gt;0,0,AZ37+1)</f>
        <v>0</v>
      </c>
      <c r="BA38">
        <f>IF(播種日比較!$C$11-AL38&gt;0,0,BA37+1)</f>
        <v>0</v>
      </c>
      <c r="BB38">
        <f>IF(播種日比較!$C$11-AM38&gt;0,0,BB37+1)</f>
        <v>0</v>
      </c>
      <c r="BC38">
        <f>IF(播種日比較!$C$11-AN38&gt;0,0,BC37+1)</f>
        <v>0</v>
      </c>
      <c r="BD38">
        <f>IF(播種日比較!$C$11-AO38&gt;0,0,BD37+1)</f>
        <v>0</v>
      </c>
      <c r="BE38">
        <f>IF(播種日比較!$C$11-AP38&gt;0,0,BE37+1)</f>
        <v>0</v>
      </c>
      <c r="BF38">
        <f>IF(播種日比較!$C$11-AQ38&gt;0,0,BF37+1)</f>
        <v>0</v>
      </c>
      <c r="BG38">
        <f>IF(播種日比較!$C$11-AR38&gt;0,0,BG37+1)</f>
        <v>0</v>
      </c>
      <c r="BH38" s="1">
        <f t="shared" si="34"/>
        <v>42642</v>
      </c>
      <c r="BI38">
        <f t="shared" si="18"/>
        <v>15</v>
      </c>
    </row>
    <row r="39" spans="1:61" x14ac:dyDescent="0.45">
      <c r="A39" t="s">
        <v>41</v>
      </c>
      <c r="B39" s="4">
        <f t="shared" si="37"/>
        <v>605.15333972034716</v>
      </c>
      <c r="C39" s="3">
        <f>EXP(C22)</f>
        <v>7.6140863587799732</v>
      </c>
      <c r="D39" s="2">
        <f>EXP(D22)</f>
        <v>3.3831563419936456E-2</v>
      </c>
      <c r="E39" s="2"/>
      <c r="F39" s="2"/>
      <c r="H39" s="1">
        <f t="shared" si="35"/>
        <v>42643</v>
      </c>
      <c r="I39">
        <f>$H39-播種日比較!$C$5</f>
        <v>36</v>
      </c>
      <c r="J39">
        <f>$H39-播種日比較!$C$6</f>
        <v>31</v>
      </c>
      <c r="K39">
        <f>$H39-播種日比較!$C$7</f>
        <v>26</v>
      </c>
      <c r="L39">
        <f>$H39-播種日比較!$C$8</f>
        <v>21</v>
      </c>
      <c r="M39">
        <f>$H39-播種日比較!$C$9</f>
        <v>16</v>
      </c>
      <c r="N39" s="3">
        <f t="shared" si="0"/>
        <v>37.622576431389639</v>
      </c>
      <c r="O39" s="3">
        <f t="shared" si="1"/>
        <v>23.142603598820042</v>
      </c>
      <c r="P39" s="3">
        <f t="shared" si="2"/>
        <v>14.234697641428891</v>
      </c>
      <c r="Q39" s="3">
        <f t="shared" si="3"/>
        <v>8.9520375212224739</v>
      </c>
      <c r="R39" s="3">
        <f t="shared" si="4"/>
        <v>5.8896334152552496</v>
      </c>
      <c r="S39" s="3">
        <f t="shared" si="5"/>
        <v>53.901725077420778</v>
      </c>
      <c r="T39" s="3">
        <f t="shared" si="6"/>
        <v>36.146939854492274</v>
      </c>
      <c r="U39" s="3">
        <f t="shared" si="7"/>
        <v>21.618340499703464</v>
      </c>
      <c r="V39" s="3">
        <f t="shared" si="8"/>
        <v>11.359241708351183</v>
      </c>
      <c r="W39" s="3">
        <f t="shared" si="9"/>
        <v>5.1523742869816536</v>
      </c>
      <c r="X39" s="3">
        <f t="shared" si="10"/>
        <v>63.620138132376162</v>
      </c>
      <c r="Y39" s="3">
        <f t="shared" si="11"/>
        <v>39.59217824354878</v>
      </c>
      <c r="Z39" s="3">
        <f t="shared" si="12"/>
        <v>22.008270176987214</v>
      </c>
      <c r="AA39" s="3">
        <f t="shared" si="13"/>
        <v>10.971046690300224</v>
      </c>
      <c r="AB39" s="3">
        <f t="shared" si="14"/>
        <v>4.9967304533708052</v>
      </c>
      <c r="AC39">
        <f>IF(H39&lt;播種日比較!$C$14,0,播種日比較!$C$13*0.02*播種日比較!$C$12)</f>
        <v>0</v>
      </c>
      <c r="AD39" s="3">
        <f t="shared" si="19"/>
        <v>0</v>
      </c>
      <c r="AE39" s="3">
        <f t="shared" si="20"/>
        <v>0</v>
      </c>
      <c r="AF39" s="3">
        <f t="shared" si="21"/>
        <v>0</v>
      </c>
      <c r="AG39" s="3">
        <f t="shared" si="22"/>
        <v>0</v>
      </c>
      <c r="AH39" s="3">
        <f t="shared" si="23"/>
        <v>0</v>
      </c>
      <c r="AI39" s="3">
        <f t="shared" si="24"/>
        <v>0</v>
      </c>
      <c r="AJ39" s="3">
        <f t="shared" si="25"/>
        <v>0</v>
      </c>
      <c r="AK39" s="3">
        <f t="shared" si="26"/>
        <v>0</v>
      </c>
      <c r="AL39" s="3">
        <f t="shared" si="27"/>
        <v>0</v>
      </c>
      <c r="AM39" s="3">
        <f t="shared" si="28"/>
        <v>0</v>
      </c>
      <c r="AN39" s="3">
        <f t="shared" si="29"/>
        <v>0</v>
      </c>
      <c r="AO39" s="3">
        <f t="shared" si="30"/>
        <v>0</v>
      </c>
      <c r="AP39" s="3">
        <f t="shared" si="31"/>
        <v>0</v>
      </c>
      <c r="AQ39" s="3">
        <f t="shared" si="32"/>
        <v>0</v>
      </c>
      <c r="AR39" s="3">
        <f t="shared" si="33"/>
        <v>0</v>
      </c>
      <c r="AS39">
        <f>IF(播種日比較!$C$11-AD39&gt;0,0,AS38+1)</f>
        <v>0</v>
      </c>
      <c r="AT39">
        <f>IF(播種日比較!$C$11-AE39&gt;0,0,AT38+1)</f>
        <v>0</v>
      </c>
      <c r="AU39">
        <f>IF(播種日比較!$C$11-AF39&gt;0,0,AU38+1)</f>
        <v>0</v>
      </c>
      <c r="AV39">
        <f>IF(播種日比較!$C$11-AG39&gt;0,0,AV38+1)</f>
        <v>0</v>
      </c>
      <c r="AW39">
        <f>IF(播種日比較!$C$11-AH39&gt;0,0,AW38+1)</f>
        <v>0</v>
      </c>
      <c r="AX39">
        <f>IF(播種日比較!$C$11-AI39&gt;0,0,AX38+1)</f>
        <v>0</v>
      </c>
      <c r="AY39">
        <f>IF(播種日比較!$C$11-AJ39&gt;0,0,AY38+1)</f>
        <v>0</v>
      </c>
      <c r="AZ39">
        <f>IF(播種日比較!$C$11-AK39&gt;0,0,AZ38+1)</f>
        <v>0</v>
      </c>
      <c r="BA39">
        <f>IF(播種日比較!$C$11-AL39&gt;0,0,BA38+1)</f>
        <v>0</v>
      </c>
      <c r="BB39">
        <f>IF(播種日比較!$C$11-AM39&gt;0,0,BB38+1)</f>
        <v>0</v>
      </c>
      <c r="BC39">
        <f>IF(播種日比較!$C$11-AN39&gt;0,0,BC38+1)</f>
        <v>0</v>
      </c>
      <c r="BD39">
        <f>IF(播種日比較!$C$11-AO39&gt;0,0,BD38+1)</f>
        <v>0</v>
      </c>
      <c r="BE39">
        <f>IF(播種日比較!$C$11-AP39&gt;0,0,BE38+1)</f>
        <v>0</v>
      </c>
      <c r="BF39">
        <f>IF(播種日比較!$C$11-AQ39&gt;0,0,BF38+1)</f>
        <v>0</v>
      </c>
      <c r="BG39">
        <f>IF(播種日比較!$C$11-AR39&gt;0,0,BG38+1)</f>
        <v>0</v>
      </c>
      <c r="BH39" s="1">
        <f t="shared" si="34"/>
        <v>42643</v>
      </c>
      <c r="BI39">
        <f t="shared" si="18"/>
        <v>15</v>
      </c>
    </row>
    <row r="40" spans="1:61" x14ac:dyDescent="0.45">
      <c r="A40" t="s">
        <v>42</v>
      </c>
      <c r="B40" s="4">
        <f t="shared" si="37"/>
        <v>620.15545470131974</v>
      </c>
      <c r="C40" s="3">
        <f t="shared" ref="C40:D40" si="45">EXP(C23)</f>
        <v>7.6140863587799732</v>
      </c>
      <c r="D40" s="2">
        <f t="shared" si="45"/>
        <v>3.2835885257691891E-2</v>
      </c>
      <c r="E40" s="2"/>
      <c r="F40" s="2"/>
      <c r="H40" s="1">
        <f t="shared" si="35"/>
        <v>42644</v>
      </c>
      <c r="I40">
        <f>$H40-播種日比較!$C$5</f>
        <v>37</v>
      </c>
      <c r="J40">
        <f>$H40-播種日比較!$C$6</f>
        <v>32</v>
      </c>
      <c r="K40">
        <f>$H40-播種日比較!$C$7</f>
        <v>27</v>
      </c>
      <c r="L40">
        <f>$H40-播種日比較!$C$8</f>
        <v>22</v>
      </c>
      <c r="M40">
        <f>$H40-播種日比較!$C$9</f>
        <v>17</v>
      </c>
      <c r="N40" s="3">
        <f t="shared" si="0"/>
        <v>41.191035172915193</v>
      </c>
      <c r="O40" s="3">
        <f t="shared" si="1"/>
        <v>25.490282088065658</v>
      </c>
      <c r="P40" s="3">
        <f t="shared" si="2"/>
        <v>15.744998488246141</v>
      </c>
      <c r="Q40" s="3">
        <f t="shared" si="3"/>
        <v>9.9214799427668989</v>
      </c>
      <c r="R40" s="3">
        <f t="shared" si="4"/>
        <v>6.5240556924102515</v>
      </c>
      <c r="S40" s="3">
        <f t="shared" si="5"/>
        <v>58.860892510291734</v>
      </c>
      <c r="T40" s="3">
        <f t="shared" si="6"/>
        <v>40.085722873307851</v>
      </c>
      <c r="U40" s="3">
        <f t="shared" si="7"/>
        <v>24.412194857029672</v>
      </c>
      <c r="V40" s="3">
        <f t="shared" si="8"/>
        <v>13.103209681210755</v>
      </c>
      <c r="W40" s="3">
        <f t="shared" si="9"/>
        <v>6.0939440397100659</v>
      </c>
      <c r="X40" s="3">
        <f t="shared" si="10"/>
        <v>68.57052076010838</v>
      </c>
      <c r="Y40" s="3">
        <f t="shared" si="11"/>
        <v>43.27205649218039</v>
      </c>
      <c r="Z40" s="3">
        <f t="shared" si="12"/>
        <v>24.421689638572964</v>
      </c>
      <c r="AA40" s="3">
        <f t="shared" si="13"/>
        <v>12.3620290990493</v>
      </c>
      <c r="AB40" s="3">
        <f t="shared" si="14"/>
        <v>5.709351203284819</v>
      </c>
      <c r="AC40">
        <f>IF(H40&lt;播種日比較!$C$14,0,播種日比較!$C$13*0.02*播種日比較!$C$12)</f>
        <v>0</v>
      </c>
      <c r="AD40" s="3">
        <f t="shared" si="19"/>
        <v>0</v>
      </c>
      <c r="AE40" s="3">
        <f t="shared" si="20"/>
        <v>0</v>
      </c>
      <c r="AF40" s="3">
        <f t="shared" si="21"/>
        <v>0</v>
      </c>
      <c r="AG40" s="3">
        <f t="shared" si="22"/>
        <v>0</v>
      </c>
      <c r="AH40" s="3">
        <f t="shared" si="23"/>
        <v>0</v>
      </c>
      <c r="AI40" s="3">
        <f t="shared" si="24"/>
        <v>0</v>
      </c>
      <c r="AJ40" s="3">
        <f t="shared" si="25"/>
        <v>0</v>
      </c>
      <c r="AK40" s="3">
        <f t="shared" si="26"/>
        <v>0</v>
      </c>
      <c r="AL40" s="3">
        <f t="shared" si="27"/>
        <v>0</v>
      </c>
      <c r="AM40" s="3">
        <f t="shared" si="28"/>
        <v>0</v>
      </c>
      <c r="AN40" s="3">
        <f t="shared" si="29"/>
        <v>0</v>
      </c>
      <c r="AO40" s="3">
        <f t="shared" si="30"/>
        <v>0</v>
      </c>
      <c r="AP40" s="3">
        <f t="shared" si="31"/>
        <v>0</v>
      </c>
      <c r="AQ40" s="3">
        <f t="shared" si="32"/>
        <v>0</v>
      </c>
      <c r="AR40" s="3">
        <f t="shared" si="33"/>
        <v>0</v>
      </c>
      <c r="AS40">
        <f>IF(播種日比較!$C$11-AD40&gt;0,0,AS39+1)</f>
        <v>0</v>
      </c>
      <c r="AT40">
        <f>IF(播種日比較!$C$11-AE40&gt;0,0,AT39+1)</f>
        <v>0</v>
      </c>
      <c r="AU40">
        <f>IF(播種日比較!$C$11-AF40&gt;0,0,AU39+1)</f>
        <v>0</v>
      </c>
      <c r="AV40">
        <f>IF(播種日比較!$C$11-AG40&gt;0,0,AV39+1)</f>
        <v>0</v>
      </c>
      <c r="AW40">
        <f>IF(播種日比較!$C$11-AH40&gt;0,0,AW39+1)</f>
        <v>0</v>
      </c>
      <c r="AX40">
        <f>IF(播種日比較!$C$11-AI40&gt;0,0,AX39+1)</f>
        <v>0</v>
      </c>
      <c r="AY40">
        <f>IF(播種日比較!$C$11-AJ40&gt;0,0,AY39+1)</f>
        <v>0</v>
      </c>
      <c r="AZ40">
        <f>IF(播種日比較!$C$11-AK40&gt;0,0,AZ39+1)</f>
        <v>0</v>
      </c>
      <c r="BA40">
        <f>IF(播種日比較!$C$11-AL40&gt;0,0,BA39+1)</f>
        <v>0</v>
      </c>
      <c r="BB40">
        <f>IF(播種日比較!$C$11-AM40&gt;0,0,BB39+1)</f>
        <v>0</v>
      </c>
      <c r="BC40">
        <f>IF(播種日比較!$C$11-AN40&gt;0,0,BC39+1)</f>
        <v>0</v>
      </c>
      <c r="BD40">
        <f>IF(播種日比較!$C$11-AO40&gt;0,0,BD39+1)</f>
        <v>0</v>
      </c>
      <c r="BE40">
        <f>IF(播種日比較!$C$11-AP40&gt;0,0,BE39+1)</f>
        <v>0</v>
      </c>
      <c r="BF40">
        <f>IF(播種日比較!$C$11-AQ40&gt;0,0,BF39+1)</f>
        <v>0</v>
      </c>
      <c r="BG40">
        <f>IF(播種日比較!$C$11-AR40&gt;0,0,BG39+1)</f>
        <v>0</v>
      </c>
      <c r="BH40" s="1">
        <f t="shared" si="34"/>
        <v>42644</v>
      </c>
      <c r="BI40">
        <f t="shared" si="18"/>
        <v>15</v>
      </c>
    </row>
    <row r="41" spans="1:61" x14ac:dyDescent="0.45">
      <c r="A41" t="s">
        <v>43</v>
      </c>
      <c r="B41" s="4">
        <f t="shared" si="37"/>
        <v>635.52948112874765</v>
      </c>
      <c r="C41" s="3">
        <f t="shared" ref="C41:D41" si="46">EXP(C24)</f>
        <v>7.6140863587799732</v>
      </c>
      <c r="D41" s="2">
        <f t="shared" si="46"/>
        <v>3.1429023830936001E-2</v>
      </c>
      <c r="E41" s="2"/>
      <c r="F41" s="2"/>
      <c r="H41" s="1">
        <f t="shared" si="35"/>
        <v>42645</v>
      </c>
      <c r="I41">
        <f>$H41-播種日比較!$C$5</f>
        <v>38</v>
      </c>
      <c r="J41">
        <f>$H41-播種日比較!$C$6</f>
        <v>33</v>
      </c>
      <c r="K41">
        <f>$H41-播種日比較!$C$7</f>
        <v>28</v>
      </c>
      <c r="L41">
        <f>$H41-播種日比較!$C$8</f>
        <v>23</v>
      </c>
      <c r="M41">
        <f>$H41-播種日比較!$C$9</f>
        <v>18</v>
      </c>
      <c r="N41" s="3">
        <f t="shared" si="0"/>
        <v>44.990462360184146</v>
      </c>
      <c r="O41" s="3">
        <f t="shared" si="1"/>
        <v>28.008998153888005</v>
      </c>
      <c r="P41" s="3">
        <f t="shared" si="2"/>
        <v>17.374973169030618</v>
      </c>
      <c r="Q41" s="3">
        <f t="shared" si="3"/>
        <v>10.971702401203066</v>
      </c>
      <c r="R41" s="3">
        <f t="shared" si="4"/>
        <v>7.2122588754952774</v>
      </c>
      <c r="S41" s="3">
        <f t="shared" si="5"/>
        <v>64.098049894103127</v>
      </c>
      <c r="T41" s="3">
        <f t="shared" si="6"/>
        <v>44.308848314281683</v>
      </c>
      <c r="U41" s="3">
        <f t="shared" si="7"/>
        <v>27.461587064741387</v>
      </c>
      <c r="V41" s="3">
        <f t="shared" si="8"/>
        <v>15.046956663355296</v>
      </c>
      <c r="W41" s="3">
        <f t="shared" si="9"/>
        <v>7.1695081788987771</v>
      </c>
      <c r="X41" s="3">
        <f t="shared" si="10"/>
        <v>73.722105167345418</v>
      </c>
      <c r="Y41" s="3">
        <f t="shared" si="11"/>
        <v>47.15837732527018</v>
      </c>
      <c r="Z41" s="3">
        <f t="shared" si="12"/>
        <v>27.012658128779169</v>
      </c>
      <c r="AA41" s="3">
        <f t="shared" si="13"/>
        <v>13.880850581890705</v>
      </c>
      <c r="AB41" s="3">
        <f t="shared" si="14"/>
        <v>6.4999569406109146</v>
      </c>
      <c r="AC41">
        <f>IF(H41&lt;播種日比較!$C$14,0,播種日比較!$C$13*0.02*播種日比較!$C$12)</f>
        <v>0</v>
      </c>
      <c r="AD41" s="3">
        <f t="shared" si="19"/>
        <v>0</v>
      </c>
      <c r="AE41" s="3">
        <f t="shared" si="20"/>
        <v>0</v>
      </c>
      <c r="AF41" s="3">
        <f t="shared" si="21"/>
        <v>0</v>
      </c>
      <c r="AG41" s="3">
        <f t="shared" si="22"/>
        <v>0</v>
      </c>
      <c r="AH41" s="3">
        <f t="shared" si="23"/>
        <v>0</v>
      </c>
      <c r="AI41" s="3">
        <f t="shared" si="24"/>
        <v>0</v>
      </c>
      <c r="AJ41" s="3">
        <f t="shared" si="25"/>
        <v>0</v>
      </c>
      <c r="AK41" s="3">
        <f t="shared" si="26"/>
        <v>0</v>
      </c>
      <c r="AL41" s="3">
        <f t="shared" si="27"/>
        <v>0</v>
      </c>
      <c r="AM41" s="3">
        <f t="shared" si="28"/>
        <v>0</v>
      </c>
      <c r="AN41" s="3">
        <f t="shared" si="29"/>
        <v>0</v>
      </c>
      <c r="AO41" s="3">
        <f t="shared" si="30"/>
        <v>0</v>
      </c>
      <c r="AP41" s="3">
        <f t="shared" si="31"/>
        <v>0</v>
      </c>
      <c r="AQ41" s="3">
        <f t="shared" si="32"/>
        <v>0</v>
      </c>
      <c r="AR41" s="3">
        <f t="shared" si="33"/>
        <v>0</v>
      </c>
      <c r="AS41">
        <f>IF(播種日比較!$C$11-AD41&gt;0,0,AS40+1)</f>
        <v>0</v>
      </c>
      <c r="AT41">
        <f>IF(播種日比較!$C$11-AE41&gt;0,0,AT40+1)</f>
        <v>0</v>
      </c>
      <c r="AU41">
        <f>IF(播種日比較!$C$11-AF41&gt;0,0,AU40+1)</f>
        <v>0</v>
      </c>
      <c r="AV41">
        <f>IF(播種日比較!$C$11-AG41&gt;0,0,AV40+1)</f>
        <v>0</v>
      </c>
      <c r="AW41">
        <f>IF(播種日比較!$C$11-AH41&gt;0,0,AW40+1)</f>
        <v>0</v>
      </c>
      <c r="AX41">
        <f>IF(播種日比較!$C$11-AI41&gt;0,0,AX40+1)</f>
        <v>0</v>
      </c>
      <c r="AY41">
        <f>IF(播種日比較!$C$11-AJ41&gt;0,0,AY40+1)</f>
        <v>0</v>
      </c>
      <c r="AZ41">
        <f>IF(播種日比較!$C$11-AK41&gt;0,0,AZ40+1)</f>
        <v>0</v>
      </c>
      <c r="BA41">
        <f>IF(播種日比較!$C$11-AL41&gt;0,0,BA40+1)</f>
        <v>0</v>
      </c>
      <c r="BB41">
        <f>IF(播種日比較!$C$11-AM41&gt;0,0,BB40+1)</f>
        <v>0</v>
      </c>
      <c r="BC41">
        <f>IF(播種日比較!$C$11-AN41&gt;0,0,BC40+1)</f>
        <v>0</v>
      </c>
      <c r="BD41">
        <f>IF(播種日比較!$C$11-AO41&gt;0,0,BD40+1)</f>
        <v>0</v>
      </c>
      <c r="BE41">
        <f>IF(播種日比較!$C$11-AP41&gt;0,0,BE40+1)</f>
        <v>0</v>
      </c>
      <c r="BF41">
        <f>IF(播種日比較!$C$11-AQ41&gt;0,0,BF40+1)</f>
        <v>0</v>
      </c>
      <c r="BG41">
        <f>IF(播種日比較!$C$11-AR41&gt;0,0,BG40+1)</f>
        <v>0</v>
      </c>
      <c r="BH41" s="1">
        <f t="shared" si="34"/>
        <v>42645</v>
      </c>
      <c r="BI41">
        <f t="shared" si="18"/>
        <v>15</v>
      </c>
    </row>
    <row r="42" spans="1:61" x14ac:dyDescent="0.45">
      <c r="A42" t="s">
        <v>44</v>
      </c>
      <c r="B42" s="4">
        <f t="shared" si="37"/>
        <v>651.28463891090144</v>
      </c>
      <c r="C42" s="3">
        <f t="shared" ref="C42:D42" si="47">EXP(C25)</f>
        <v>7.6140863587799732</v>
      </c>
      <c r="D42" s="2">
        <f t="shared" si="47"/>
        <v>2.9666653313409522E-2</v>
      </c>
      <c r="E42" s="2"/>
      <c r="F42" s="2"/>
      <c r="H42" s="1">
        <f t="shared" si="35"/>
        <v>42646</v>
      </c>
      <c r="I42">
        <f>$H42-播種日比較!$C$5</f>
        <v>39</v>
      </c>
      <c r="J42">
        <f>$H42-播種日比較!$C$6</f>
        <v>34</v>
      </c>
      <c r="K42">
        <f>$H42-播種日比較!$C$7</f>
        <v>29</v>
      </c>
      <c r="L42">
        <f>$H42-播種日比較!$C$8</f>
        <v>24</v>
      </c>
      <c r="M42">
        <f>$H42-播種日比較!$C$9</f>
        <v>19</v>
      </c>
      <c r="N42" s="3">
        <f t="shared" si="0"/>
        <v>49.026295460585196</v>
      </c>
      <c r="O42" s="3">
        <f t="shared" si="1"/>
        <v>30.70483491845545</v>
      </c>
      <c r="P42" s="3">
        <f t="shared" si="2"/>
        <v>19.130055485967915</v>
      </c>
      <c r="Q42" s="3">
        <f t="shared" si="3"/>
        <v>12.106959370562361</v>
      </c>
      <c r="R42" s="3">
        <f t="shared" si="4"/>
        <v>7.9573134755279584</v>
      </c>
      <c r="S42" s="3">
        <f t="shared" si="5"/>
        <v>69.613689060213247</v>
      </c>
      <c r="T42" s="3">
        <f t="shared" si="6"/>
        <v>48.822328875379128</v>
      </c>
      <c r="U42" s="3">
        <f t="shared" si="7"/>
        <v>30.777357472488109</v>
      </c>
      <c r="V42" s="3">
        <f t="shared" si="8"/>
        <v>17.20378656269575</v>
      </c>
      <c r="W42" s="3">
        <f t="shared" si="9"/>
        <v>8.3917530713146924</v>
      </c>
      <c r="X42" s="3">
        <f t="shared" si="10"/>
        <v>79.069949453534562</v>
      </c>
      <c r="Y42" s="3">
        <f t="shared" si="11"/>
        <v>51.251151144916932</v>
      </c>
      <c r="Z42" s="3">
        <f t="shared" si="12"/>
        <v>29.785439482903488</v>
      </c>
      <c r="AA42" s="3">
        <f t="shared" si="13"/>
        <v>15.533571210883091</v>
      </c>
      <c r="AB42" s="3">
        <f t="shared" si="14"/>
        <v>7.3739475182720557</v>
      </c>
      <c r="AC42">
        <f>IF(H42&lt;播種日比較!$C$14,0,播種日比較!$C$13*0.02*播種日比較!$C$12)</f>
        <v>0</v>
      </c>
      <c r="AD42" s="3">
        <f t="shared" si="19"/>
        <v>0</v>
      </c>
      <c r="AE42" s="3">
        <f t="shared" si="20"/>
        <v>0</v>
      </c>
      <c r="AF42" s="3">
        <f t="shared" si="21"/>
        <v>0</v>
      </c>
      <c r="AG42" s="3">
        <f t="shared" si="22"/>
        <v>0</v>
      </c>
      <c r="AH42" s="3">
        <f t="shared" si="23"/>
        <v>0</v>
      </c>
      <c r="AI42" s="3">
        <f t="shared" si="24"/>
        <v>0</v>
      </c>
      <c r="AJ42" s="3">
        <f t="shared" si="25"/>
        <v>0</v>
      </c>
      <c r="AK42" s="3">
        <f t="shared" si="26"/>
        <v>0</v>
      </c>
      <c r="AL42" s="3">
        <f t="shared" si="27"/>
        <v>0</v>
      </c>
      <c r="AM42" s="3">
        <f t="shared" si="28"/>
        <v>0</v>
      </c>
      <c r="AN42" s="3">
        <f t="shared" si="29"/>
        <v>0</v>
      </c>
      <c r="AO42" s="3">
        <f t="shared" si="30"/>
        <v>0</v>
      </c>
      <c r="AP42" s="3">
        <f t="shared" si="31"/>
        <v>0</v>
      </c>
      <c r="AQ42" s="3">
        <f t="shared" si="32"/>
        <v>0</v>
      </c>
      <c r="AR42" s="3">
        <f t="shared" si="33"/>
        <v>0</v>
      </c>
      <c r="AS42">
        <f>IF(播種日比較!$C$11-AD42&gt;0,0,AS41+1)</f>
        <v>0</v>
      </c>
      <c r="AT42">
        <f>IF(播種日比較!$C$11-AE42&gt;0,0,AT41+1)</f>
        <v>0</v>
      </c>
      <c r="AU42">
        <f>IF(播種日比較!$C$11-AF42&gt;0,0,AU41+1)</f>
        <v>0</v>
      </c>
      <c r="AV42">
        <f>IF(播種日比較!$C$11-AG42&gt;0,0,AV41+1)</f>
        <v>0</v>
      </c>
      <c r="AW42">
        <f>IF(播種日比較!$C$11-AH42&gt;0,0,AW41+1)</f>
        <v>0</v>
      </c>
      <c r="AX42">
        <f>IF(播種日比較!$C$11-AI42&gt;0,0,AX41+1)</f>
        <v>0</v>
      </c>
      <c r="AY42">
        <f>IF(播種日比較!$C$11-AJ42&gt;0,0,AY41+1)</f>
        <v>0</v>
      </c>
      <c r="AZ42">
        <f>IF(播種日比較!$C$11-AK42&gt;0,0,AZ41+1)</f>
        <v>0</v>
      </c>
      <c r="BA42">
        <f>IF(播種日比較!$C$11-AL42&gt;0,0,BA41+1)</f>
        <v>0</v>
      </c>
      <c r="BB42">
        <f>IF(播種日比較!$C$11-AM42&gt;0,0,BB41+1)</f>
        <v>0</v>
      </c>
      <c r="BC42">
        <f>IF(播種日比較!$C$11-AN42&gt;0,0,BC41+1)</f>
        <v>0</v>
      </c>
      <c r="BD42">
        <f>IF(播種日比較!$C$11-AO42&gt;0,0,BD41+1)</f>
        <v>0</v>
      </c>
      <c r="BE42">
        <f>IF(播種日比較!$C$11-AP42&gt;0,0,BE41+1)</f>
        <v>0</v>
      </c>
      <c r="BF42">
        <f>IF(播種日比較!$C$11-AQ42&gt;0,0,BF41+1)</f>
        <v>0</v>
      </c>
      <c r="BG42">
        <f>IF(播種日比較!$C$11-AR42&gt;0,0,BG41+1)</f>
        <v>0</v>
      </c>
      <c r="BH42" s="1">
        <f t="shared" si="34"/>
        <v>42646</v>
      </c>
      <c r="BI42">
        <f t="shared" si="18"/>
        <v>15</v>
      </c>
    </row>
    <row r="43" spans="1:61" x14ac:dyDescent="0.45">
      <c r="A43" t="s">
        <v>45</v>
      </c>
      <c r="B43" s="4">
        <f t="shared" si="37"/>
        <v>667.43037652312012</v>
      </c>
      <c r="C43" s="3">
        <f t="shared" ref="C43" si="48">EXP(C26)</f>
        <v>7.6140863587799732</v>
      </c>
      <c r="D43" s="2">
        <f>EXP(D26)</f>
        <v>2.7616060274557389E-2</v>
      </c>
      <c r="E43" s="2"/>
      <c r="F43" s="2"/>
      <c r="H43" s="1">
        <f t="shared" si="35"/>
        <v>42647</v>
      </c>
      <c r="I43">
        <f>$H43-播種日比較!$C$5</f>
        <v>40</v>
      </c>
      <c r="J43">
        <f>$H43-播種日比較!$C$6</f>
        <v>35</v>
      </c>
      <c r="K43">
        <f>$H43-播種日比較!$C$7</f>
        <v>30</v>
      </c>
      <c r="L43">
        <f>$H43-播種日比較!$C$8</f>
        <v>25</v>
      </c>
      <c r="M43">
        <f>$H43-播種日比較!$C$9</f>
        <v>20</v>
      </c>
      <c r="N43" s="3">
        <f t="shared" si="0"/>
        <v>53.303429003288372</v>
      </c>
      <c r="O43" s="3">
        <f t="shared" si="1"/>
        <v>33.583606258396188</v>
      </c>
      <c r="P43" s="3">
        <f t="shared" si="2"/>
        <v>21.015598738133175</v>
      </c>
      <c r="Q43" s="3">
        <f t="shared" si="3"/>
        <v>13.331521775203008</v>
      </c>
      <c r="R43" s="3">
        <f t="shared" si="4"/>
        <v>8.7623392312413753</v>
      </c>
      <c r="S43" s="3">
        <f t="shared" si="5"/>
        <v>75.407267149075153</v>
      </c>
      <c r="T43" s="3">
        <f t="shared" si="6"/>
        <v>53.631152160245641</v>
      </c>
      <c r="U43" s="3">
        <f t="shared" si="7"/>
        <v>34.369627102714887</v>
      </c>
      <c r="V43" s="3">
        <f t="shared" si="8"/>
        <v>19.586806626355141</v>
      </c>
      <c r="W43" s="3">
        <f t="shared" si="9"/>
        <v>9.773694279031421</v>
      </c>
      <c r="X43" s="3">
        <f t="shared" si="10"/>
        <v>84.60839579790057</v>
      </c>
      <c r="Y43" s="3">
        <f t="shared" si="11"/>
        <v>55.549585717057013</v>
      </c>
      <c r="Z43" s="3">
        <f t="shared" si="12"/>
        <v>32.743696053381399</v>
      </c>
      <c r="AA43" s="3">
        <f t="shared" si="13"/>
        <v>17.326006091560636</v>
      </c>
      <c r="AB43" s="3">
        <f t="shared" si="14"/>
        <v>8.3367587628628943</v>
      </c>
      <c r="AC43">
        <f>IF(H43&lt;播種日比較!$C$14,0,播種日比較!$C$13*0.02*播種日比較!$C$12)</f>
        <v>0</v>
      </c>
      <c r="AD43" s="3">
        <f t="shared" si="19"/>
        <v>0</v>
      </c>
      <c r="AE43" s="3">
        <f t="shared" si="20"/>
        <v>0</v>
      </c>
      <c r="AF43" s="3">
        <f t="shared" si="21"/>
        <v>0</v>
      </c>
      <c r="AG43" s="3">
        <f t="shared" si="22"/>
        <v>0</v>
      </c>
      <c r="AH43" s="3">
        <f t="shared" si="23"/>
        <v>0</v>
      </c>
      <c r="AI43" s="3">
        <f t="shared" si="24"/>
        <v>0</v>
      </c>
      <c r="AJ43" s="3">
        <f t="shared" si="25"/>
        <v>0</v>
      </c>
      <c r="AK43" s="3">
        <f t="shared" si="26"/>
        <v>0</v>
      </c>
      <c r="AL43" s="3">
        <f t="shared" si="27"/>
        <v>0</v>
      </c>
      <c r="AM43" s="3">
        <f t="shared" si="28"/>
        <v>0</v>
      </c>
      <c r="AN43" s="3">
        <f t="shared" si="29"/>
        <v>0</v>
      </c>
      <c r="AO43" s="3">
        <f t="shared" si="30"/>
        <v>0</v>
      </c>
      <c r="AP43" s="3">
        <f t="shared" si="31"/>
        <v>0</v>
      </c>
      <c r="AQ43" s="3">
        <f t="shared" si="32"/>
        <v>0</v>
      </c>
      <c r="AR43" s="3">
        <f t="shared" si="33"/>
        <v>0</v>
      </c>
      <c r="AS43">
        <f>IF(播種日比較!$C$11-AD43&gt;0,0,AS42+1)</f>
        <v>0</v>
      </c>
      <c r="AT43">
        <f>IF(播種日比較!$C$11-AE43&gt;0,0,AT42+1)</f>
        <v>0</v>
      </c>
      <c r="AU43">
        <f>IF(播種日比較!$C$11-AF43&gt;0,0,AU42+1)</f>
        <v>0</v>
      </c>
      <c r="AV43">
        <f>IF(播種日比較!$C$11-AG43&gt;0,0,AV42+1)</f>
        <v>0</v>
      </c>
      <c r="AW43">
        <f>IF(播種日比較!$C$11-AH43&gt;0,0,AW42+1)</f>
        <v>0</v>
      </c>
      <c r="AX43">
        <f>IF(播種日比較!$C$11-AI43&gt;0,0,AX42+1)</f>
        <v>0</v>
      </c>
      <c r="AY43">
        <f>IF(播種日比較!$C$11-AJ43&gt;0,0,AY42+1)</f>
        <v>0</v>
      </c>
      <c r="AZ43">
        <f>IF(播種日比較!$C$11-AK43&gt;0,0,AZ42+1)</f>
        <v>0</v>
      </c>
      <c r="BA43">
        <f>IF(播種日比較!$C$11-AL43&gt;0,0,BA42+1)</f>
        <v>0</v>
      </c>
      <c r="BB43">
        <f>IF(播種日比較!$C$11-AM43&gt;0,0,BB42+1)</f>
        <v>0</v>
      </c>
      <c r="BC43">
        <f>IF(播種日比較!$C$11-AN43&gt;0,0,BC42+1)</f>
        <v>0</v>
      </c>
      <c r="BD43">
        <f>IF(播種日比較!$C$11-AO43&gt;0,0,BD42+1)</f>
        <v>0</v>
      </c>
      <c r="BE43">
        <f>IF(播種日比較!$C$11-AP43&gt;0,0,BE42+1)</f>
        <v>0</v>
      </c>
      <c r="BF43">
        <f>IF(播種日比較!$C$11-AQ43&gt;0,0,BF42+1)</f>
        <v>0</v>
      </c>
      <c r="BG43">
        <f>IF(播種日比較!$C$11-AR43&gt;0,0,BG42+1)</f>
        <v>0</v>
      </c>
      <c r="BH43" s="1">
        <f t="shared" si="34"/>
        <v>42647</v>
      </c>
      <c r="BI43">
        <f t="shared" si="18"/>
        <v>15</v>
      </c>
    </row>
    <row r="44" spans="1:61" x14ac:dyDescent="0.45">
      <c r="H44" s="1">
        <f t="shared" si="35"/>
        <v>42648</v>
      </c>
      <c r="I44">
        <f>$H44-播種日比較!$C$5</f>
        <v>41</v>
      </c>
      <c r="J44">
        <f>$H44-播種日比較!$C$6</f>
        <v>36</v>
      </c>
      <c r="K44">
        <f>$H44-播種日比較!$C$7</f>
        <v>31</v>
      </c>
      <c r="L44">
        <f>$H44-播種日比較!$C$8</f>
        <v>26</v>
      </c>
      <c r="M44">
        <f>$H44-播種日比較!$C$9</f>
        <v>21</v>
      </c>
      <c r="N44" s="3">
        <f t="shared" si="0"/>
        <v>57.826185116970713</v>
      </c>
      <c r="O44" s="3">
        <f t="shared" si="1"/>
        <v>36.650824869675539</v>
      </c>
      <c r="P44" s="3">
        <f t="shared" si="2"/>
        <v>23.036850844883194</v>
      </c>
      <c r="Q44" s="3">
        <f t="shared" si="3"/>
        <v>14.649661286752002</v>
      </c>
      <c r="R44" s="3">
        <f t="shared" si="4"/>
        <v>9.6304965794397663</v>
      </c>
      <c r="S44" s="3">
        <f t="shared" si="5"/>
        <v>81.477214561956828</v>
      </c>
      <c r="T44" s="3">
        <f t="shared" si="6"/>
        <v>58.739239291035702</v>
      </c>
      <c r="U44" s="3">
        <f t="shared" si="7"/>
        <v>38.247707002586203</v>
      </c>
      <c r="V44" s="3">
        <f t="shared" si="8"/>
        <v>22.208814151157227</v>
      </c>
      <c r="W44" s="3">
        <f t="shared" si="9"/>
        <v>11.328583281350811</v>
      </c>
      <c r="X44" s="3">
        <f t="shared" si="10"/>
        <v>90.331117498677756</v>
      </c>
      <c r="Y44" s="3">
        <f t="shared" si="11"/>
        <v>60.052095747561886</v>
      </c>
      <c r="Z44" s="3">
        <f t="shared" si="12"/>
        <v>35.89045881100931</v>
      </c>
      <c r="AA44" s="3">
        <f t="shared" si="13"/>
        <v>19.263680814230128</v>
      </c>
      <c r="AB44" s="3">
        <f t="shared" si="14"/>
        <v>9.3938302107378835</v>
      </c>
      <c r="AC44">
        <f>IF(H44&lt;播種日比較!$C$14,0,播種日比較!$C$13*0.02*播種日比較!$C$12)</f>
        <v>0</v>
      </c>
      <c r="AD44" s="3">
        <f t="shared" si="19"/>
        <v>0</v>
      </c>
      <c r="AE44" s="3">
        <f t="shared" si="20"/>
        <v>0</v>
      </c>
      <c r="AF44" s="3">
        <f t="shared" si="21"/>
        <v>0</v>
      </c>
      <c r="AG44" s="3">
        <f t="shared" si="22"/>
        <v>0</v>
      </c>
      <c r="AH44" s="3">
        <f t="shared" si="23"/>
        <v>0</v>
      </c>
      <c r="AI44" s="3">
        <f t="shared" si="24"/>
        <v>0</v>
      </c>
      <c r="AJ44" s="3">
        <f t="shared" si="25"/>
        <v>0</v>
      </c>
      <c r="AK44" s="3">
        <f t="shared" si="26"/>
        <v>0</v>
      </c>
      <c r="AL44" s="3">
        <f t="shared" si="27"/>
        <v>0</v>
      </c>
      <c r="AM44" s="3">
        <f t="shared" si="28"/>
        <v>0</v>
      </c>
      <c r="AN44" s="3">
        <f t="shared" si="29"/>
        <v>0</v>
      </c>
      <c r="AO44" s="3">
        <f t="shared" si="30"/>
        <v>0</v>
      </c>
      <c r="AP44" s="3">
        <f t="shared" si="31"/>
        <v>0</v>
      </c>
      <c r="AQ44" s="3">
        <f t="shared" si="32"/>
        <v>0</v>
      </c>
      <c r="AR44" s="3">
        <f t="shared" si="33"/>
        <v>0</v>
      </c>
      <c r="AS44">
        <f>IF(播種日比較!$C$11-AD44&gt;0,0,AS43+1)</f>
        <v>0</v>
      </c>
      <c r="AT44">
        <f>IF(播種日比較!$C$11-AE44&gt;0,0,AT43+1)</f>
        <v>0</v>
      </c>
      <c r="AU44">
        <f>IF(播種日比較!$C$11-AF44&gt;0,0,AU43+1)</f>
        <v>0</v>
      </c>
      <c r="AV44">
        <f>IF(播種日比較!$C$11-AG44&gt;0,0,AV43+1)</f>
        <v>0</v>
      </c>
      <c r="AW44">
        <f>IF(播種日比較!$C$11-AH44&gt;0,0,AW43+1)</f>
        <v>0</v>
      </c>
      <c r="AX44">
        <f>IF(播種日比較!$C$11-AI44&gt;0,0,AX43+1)</f>
        <v>0</v>
      </c>
      <c r="AY44">
        <f>IF(播種日比較!$C$11-AJ44&gt;0,0,AY43+1)</f>
        <v>0</v>
      </c>
      <c r="AZ44">
        <f>IF(播種日比較!$C$11-AK44&gt;0,0,AZ43+1)</f>
        <v>0</v>
      </c>
      <c r="BA44">
        <f>IF(播種日比較!$C$11-AL44&gt;0,0,BA43+1)</f>
        <v>0</v>
      </c>
      <c r="BB44">
        <f>IF(播種日比較!$C$11-AM44&gt;0,0,BB43+1)</f>
        <v>0</v>
      </c>
      <c r="BC44">
        <f>IF(播種日比較!$C$11-AN44&gt;0,0,BC43+1)</f>
        <v>0</v>
      </c>
      <c r="BD44">
        <f>IF(播種日比較!$C$11-AO44&gt;0,0,BD43+1)</f>
        <v>0</v>
      </c>
      <c r="BE44">
        <f>IF(播種日比較!$C$11-AP44&gt;0,0,BE43+1)</f>
        <v>0</v>
      </c>
      <c r="BF44">
        <f>IF(播種日比較!$C$11-AQ44&gt;0,0,BF43+1)</f>
        <v>0</v>
      </c>
      <c r="BG44">
        <f>IF(播種日比較!$C$11-AR44&gt;0,0,BG43+1)</f>
        <v>0</v>
      </c>
      <c r="BH44" s="1">
        <f t="shared" si="34"/>
        <v>42648</v>
      </c>
      <c r="BI44">
        <f t="shared" si="18"/>
        <v>15</v>
      </c>
    </row>
    <row r="45" spans="1:61" x14ac:dyDescent="0.45">
      <c r="B45" t="s">
        <v>20</v>
      </c>
      <c r="H45" s="1">
        <f t="shared" si="35"/>
        <v>42649</v>
      </c>
      <c r="I45">
        <f>$H45-播種日比較!$C$5</f>
        <v>42</v>
      </c>
      <c r="J45">
        <f>$H45-播種日比較!$C$6</f>
        <v>37</v>
      </c>
      <c r="K45">
        <f>$H45-播種日比較!$C$7</f>
        <v>32</v>
      </c>
      <c r="L45">
        <f>$H45-播種日比較!$C$8</f>
        <v>27</v>
      </c>
      <c r="M45">
        <f>$H45-播種日比較!$C$9</f>
        <v>22</v>
      </c>
      <c r="N45" s="3">
        <f t="shared" si="0"/>
        <v>62.598287934133303</v>
      </c>
      <c r="O45" s="3">
        <f t="shared" si="1"/>
        <v>39.911672019477422</v>
      </c>
      <c r="P45" s="3">
        <f t="shared" si="2"/>
        <v>25.19892970046169</v>
      </c>
      <c r="Q45" s="3">
        <f t="shared" si="3"/>
        <v>16.065634253226158</v>
      </c>
      <c r="R45" s="3">
        <f t="shared" si="4"/>
        <v>10.564977686568131</v>
      </c>
      <c r="S45" s="3">
        <f t="shared" si="5"/>
        <v>87.820951180816863</v>
      </c>
      <c r="T45" s="3">
        <f t="shared" si="6"/>
        <v>64.149413632147244</v>
      </c>
      <c r="U45" s="3">
        <f t="shared" si="7"/>
        <v>42.420015303094239</v>
      </c>
      <c r="V45" s="3">
        <f t="shared" si="8"/>
        <v>25.082184053342832</v>
      </c>
      <c r="W45" s="3">
        <f t="shared" si="9"/>
        <v>13.069807098402139</v>
      </c>
      <c r="X45" s="3">
        <f t="shared" si="10"/>
        <v>96.231169589068571</v>
      </c>
      <c r="Y45" s="3">
        <f t="shared" si="11"/>
        <v>64.756319000319664</v>
      </c>
      <c r="Z45" s="3">
        <f t="shared" si="12"/>
        <v>39.228103282909771</v>
      </c>
      <c r="AA45" s="3">
        <f t="shared" si="13"/>
        <v>21.351789018712054</v>
      </c>
      <c r="AB45" s="3">
        <f t="shared" si="14"/>
        <v>10.550571846902617</v>
      </c>
      <c r="AC45">
        <f>IF(H45&lt;播種日比較!$C$14,0,播種日比較!$C$13*0.02*播種日比較!$C$12)</f>
        <v>0</v>
      </c>
      <c r="AD45" s="3">
        <f t="shared" si="19"/>
        <v>0</v>
      </c>
      <c r="AE45" s="3">
        <f t="shared" si="20"/>
        <v>0</v>
      </c>
      <c r="AF45" s="3">
        <f t="shared" si="21"/>
        <v>0</v>
      </c>
      <c r="AG45" s="3">
        <f t="shared" si="22"/>
        <v>0</v>
      </c>
      <c r="AH45" s="3">
        <f t="shared" si="23"/>
        <v>0</v>
      </c>
      <c r="AI45" s="3">
        <f t="shared" si="24"/>
        <v>0</v>
      </c>
      <c r="AJ45" s="3">
        <f t="shared" si="25"/>
        <v>0</v>
      </c>
      <c r="AK45" s="3">
        <f t="shared" si="26"/>
        <v>0</v>
      </c>
      <c r="AL45" s="3">
        <f t="shared" si="27"/>
        <v>0</v>
      </c>
      <c r="AM45" s="3">
        <f t="shared" si="28"/>
        <v>0</v>
      </c>
      <c r="AN45" s="3">
        <f t="shared" si="29"/>
        <v>0</v>
      </c>
      <c r="AO45" s="3">
        <f t="shared" si="30"/>
        <v>0</v>
      </c>
      <c r="AP45" s="3">
        <f t="shared" si="31"/>
        <v>0</v>
      </c>
      <c r="AQ45" s="3">
        <f t="shared" si="32"/>
        <v>0</v>
      </c>
      <c r="AR45" s="3">
        <f t="shared" si="33"/>
        <v>0</v>
      </c>
      <c r="AS45">
        <f>IF(播種日比較!$C$11-AD45&gt;0,0,AS44+1)</f>
        <v>0</v>
      </c>
      <c r="AT45">
        <f>IF(播種日比較!$C$11-AE45&gt;0,0,AT44+1)</f>
        <v>0</v>
      </c>
      <c r="AU45">
        <f>IF(播種日比較!$C$11-AF45&gt;0,0,AU44+1)</f>
        <v>0</v>
      </c>
      <c r="AV45">
        <f>IF(播種日比較!$C$11-AG45&gt;0,0,AV44+1)</f>
        <v>0</v>
      </c>
      <c r="AW45">
        <f>IF(播種日比較!$C$11-AH45&gt;0,0,AW44+1)</f>
        <v>0</v>
      </c>
      <c r="AX45">
        <f>IF(播種日比較!$C$11-AI45&gt;0,0,AX44+1)</f>
        <v>0</v>
      </c>
      <c r="AY45">
        <f>IF(播種日比較!$C$11-AJ45&gt;0,0,AY44+1)</f>
        <v>0</v>
      </c>
      <c r="AZ45">
        <f>IF(播種日比較!$C$11-AK45&gt;0,0,AZ44+1)</f>
        <v>0</v>
      </c>
      <c r="BA45">
        <f>IF(播種日比較!$C$11-AL45&gt;0,0,BA44+1)</f>
        <v>0</v>
      </c>
      <c r="BB45">
        <f>IF(播種日比較!$C$11-AM45&gt;0,0,BB44+1)</f>
        <v>0</v>
      </c>
      <c r="BC45">
        <f>IF(播種日比較!$C$11-AN45&gt;0,0,BC44+1)</f>
        <v>0</v>
      </c>
      <c r="BD45">
        <f>IF(播種日比較!$C$11-AO45&gt;0,0,BD44+1)</f>
        <v>0</v>
      </c>
      <c r="BE45">
        <f>IF(播種日比較!$C$11-AP45&gt;0,0,BE44+1)</f>
        <v>0</v>
      </c>
      <c r="BF45">
        <f>IF(播種日比較!$C$11-AQ45&gt;0,0,BF44+1)</f>
        <v>0</v>
      </c>
      <c r="BG45">
        <f>IF(播種日比較!$C$11-AR45&gt;0,0,BG44+1)</f>
        <v>0</v>
      </c>
      <c r="BH45" s="1">
        <f t="shared" si="34"/>
        <v>42649</v>
      </c>
      <c r="BI45">
        <f t="shared" si="18"/>
        <v>15</v>
      </c>
    </row>
    <row r="46" spans="1:61" x14ac:dyDescent="0.45">
      <c r="B46" t="s">
        <v>21</v>
      </c>
      <c r="C46" s="1">
        <f>SS4PWG!D10</f>
        <v>42675</v>
      </c>
      <c r="D46">
        <v>0</v>
      </c>
      <c r="H46" s="1">
        <f t="shared" si="35"/>
        <v>42650</v>
      </c>
      <c r="I46">
        <f>$H46-播種日比較!$C$5</f>
        <v>43</v>
      </c>
      <c r="J46">
        <f>$H46-播種日比較!$C$6</f>
        <v>38</v>
      </c>
      <c r="K46">
        <f>$H46-播種日比較!$C$7</f>
        <v>33</v>
      </c>
      <c r="L46">
        <f>$H46-播種日比較!$C$8</f>
        <v>28</v>
      </c>
      <c r="M46">
        <f>$H46-播種日比較!$C$9</f>
        <v>23</v>
      </c>
      <c r="N46" s="3">
        <f t="shared" si="0"/>
        <v>67.622842002133126</v>
      </c>
      <c r="O46" s="3">
        <f t="shared" si="1"/>
        <v>43.370969215617336</v>
      </c>
      <c r="P46" s="3">
        <f t="shared" si="2"/>
        <v>27.506798947430724</v>
      </c>
      <c r="Q46" s="3">
        <f t="shared" si="3"/>
        <v>17.583665368465269</v>
      </c>
      <c r="R46" s="3">
        <f t="shared" si="4"/>
        <v>11.568997089940124</v>
      </c>
      <c r="S46" s="3">
        <f t="shared" si="5"/>
        <v>94.434910340164905</v>
      </c>
      <c r="T46" s="3">
        <f t="shared" si="6"/>
        <v>69.863379692953657</v>
      </c>
      <c r="U46" s="3">
        <f t="shared" si="7"/>
        <v>46.894002942095021</v>
      </c>
      <c r="V46" s="3">
        <f t="shared" si="8"/>
        <v>28.21875890976899</v>
      </c>
      <c r="W46" s="3">
        <f t="shared" si="9"/>
        <v>15.010782246047023</v>
      </c>
      <c r="X46" s="3">
        <f t="shared" si="10"/>
        <v>102.30104229352678</v>
      </c>
      <c r="Y46" s="3">
        <f t="shared" si="11"/>
        <v>69.659138493645514</v>
      </c>
      <c r="Z46" s="3">
        <f t="shared" si="12"/>
        <v>42.758331447160849</v>
      </c>
      <c r="AA46" s="3">
        <f t="shared" si="13"/>
        <v>23.595152546690386</v>
      </c>
      <c r="AB46" s="3">
        <f t="shared" si="14"/>
        <v>11.812330209990376</v>
      </c>
      <c r="AC46">
        <f>IF(H46&lt;播種日比較!$C$14,0,播種日比較!$C$13*0.02*播種日比較!$C$12)</f>
        <v>0</v>
      </c>
      <c r="AD46" s="3">
        <f t="shared" si="19"/>
        <v>0</v>
      </c>
      <c r="AE46" s="3">
        <f t="shared" si="20"/>
        <v>0</v>
      </c>
      <c r="AF46" s="3">
        <f t="shared" si="21"/>
        <v>0</v>
      </c>
      <c r="AG46" s="3">
        <f t="shared" si="22"/>
        <v>0</v>
      </c>
      <c r="AH46" s="3">
        <f t="shared" si="23"/>
        <v>0</v>
      </c>
      <c r="AI46" s="3">
        <f t="shared" si="24"/>
        <v>0</v>
      </c>
      <c r="AJ46" s="3">
        <f t="shared" si="25"/>
        <v>0</v>
      </c>
      <c r="AK46" s="3">
        <f t="shared" si="26"/>
        <v>0</v>
      </c>
      <c r="AL46" s="3">
        <f t="shared" si="27"/>
        <v>0</v>
      </c>
      <c r="AM46" s="3">
        <f t="shared" si="28"/>
        <v>0</v>
      </c>
      <c r="AN46" s="3">
        <f t="shared" si="29"/>
        <v>0</v>
      </c>
      <c r="AO46" s="3">
        <f t="shared" si="30"/>
        <v>0</v>
      </c>
      <c r="AP46" s="3">
        <f t="shared" si="31"/>
        <v>0</v>
      </c>
      <c r="AQ46" s="3">
        <f t="shared" si="32"/>
        <v>0</v>
      </c>
      <c r="AR46" s="3">
        <f t="shared" si="33"/>
        <v>0</v>
      </c>
      <c r="AS46">
        <f>IF(播種日比較!$C$11-AD46&gt;0,0,AS45+1)</f>
        <v>0</v>
      </c>
      <c r="AT46">
        <f>IF(播種日比較!$C$11-AE46&gt;0,0,AT45+1)</f>
        <v>0</v>
      </c>
      <c r="AU46">
        <f>IF(播種日比較!$C$11-AF46&gt;0,0,AU45+1)</f>
        <v>0</v>
      </c>
      <c r="AV46">
        <f>IF(播種日比較!$C$11-AG46&gt;0,0,AV45+1)</f>
        <v>0</v>
      </c>
      <c r="AW46">
        <f>IF(播種日比較!$C$11-AH46&gt;0,0,AW45+1)</f>
        <v>0</v>
      </c>
      <c r="AX46">
        <f>IF(播種日比較!$C$11-AI46&gt;0,0,AX45+1)</f>
        <v>0</v>
      </c>
      <c r="AY46">
        <f>IF(播種日比較!$C$11-AJ46&gt;0,0,AY45+1)</f>
        <v>0</v>
      </c>
      <c r="AZ46">
        <f>IF(播種日比較!$C$11-AK46&gt;0,0,AZ45+1)</f>
        <v>0</v>
      </c>
      <c r="BA46">
        <f>IF(播種日比較!$C$11-AL46&gt;0,0,BA45+1)</f>
        <v>0</v>
      </c>
      <c r="BB46">
        <f>IF(播種日比較!$C$11-AM46&gt;0,0,BB45+1)</f>
        <v>0</v>
      </c>
      <c r="BC46">
        <f>IF(播種日比較!$C$11-AN46&gt;0,0,BC45+1)</f>
        <v>0</v>
      </c>
      <c r="BD46">
        <f>IF(播種日比較!$C$11-AO46&gt;0,0,BD45+1)</f>
        <v>0</v>
      </c>
      <c r="BE46">
        <f>IF(播種日比較!$C$11-AP46&gt;0,0,BE45+1)</f>
        <v>0</v>
      </c>
      <c r="BF46">
        <f>IF(播種日比較!$C$11-AQ46&gt;0,0,BF45+1)</f>
        <v>0</v>
      </c>
      <c r="BG46">
        <f>IF(播種日比較!$C$11-AR46&gt;0,0,BG45+1)</f>
        <v>0</v>
      </c>
      <c r="BH46" s="1">
        <f t="shared" si="34"/>
        <v>42650</v>
      </c>
      <c r="BI46">
        <f t="shared" si="18"/>
        <v>15</v>
      </c>
    </row>
    <row r="47" spans="1:61" x14ac:dyDescent="0.45">
      <c r="C47" s="1">
        <f>SS4PWG!D10</f>
        <v>42675</v>
      </c>
      <c r="D47" s="7">
        <v>1400</v>
      </c>
      <c r="E47" s="7"/>
      <c r="F47" s="7"/>
      <c r="H47" s="1">
        <f t="shared" si="35"/>
        <v>42651</v>
      </c>
      <c r="I47">
        <f>$H47-播種日比較!$C$5</f>
        <v>44</v>
      </c>
      <c r="J47">
        <f>$H47-播種日比較!$C$6</f>
        <v>39</v>
      </c>
      <c r="K47">
        <f>$H47-播種日比較!$C$7</f>
        <v>34</v>
      </c>
      <c r="L47">
        <f>$H47-播種日比較!$C$8</f>
        <v>29</v>
      </c>
      <c r="M47">
        <f>$H47-播種日比較!$C$9</f>
        <v>24</v>
      </c>
      <c r="N47" s="3">
        <f t="shared" si="0"/>
        <v>72.902314793614295</v>
      </c>
      <c r="O47" s="3">
        <f t="shared" si="1"/>
        <v>47.033151999050908</v>
      </c>
      <c r="P47" s="3">
        <f t="shared" si="2"/>
        <v>29.965244350057809</v>
      </c>
      <c r="Q47" s="3">
        <f t="shared" si="3"/>
        <v>19.207931191805809</v>
      </c>
      <c r="R47" s="3">
        <f t="shared" si="4"/>
        <v>12.645782000231376</v>
      </c>
      <c r="S47" s="3">
        <f t="shared" si="5"/>
        <v>101.31456996167933</v>
      </c>
      <c r="T47" s="3">
        <f t="shared" si="6"/>
        <v>75.881712125510816</v>
      </c>
      <c r="U47" s="3">
        <f t="shared" si="7"/>
        <v>51.676088835851495</v>
      </c>
      <c r="V47" s="3">
        <f t="shared" si="8"/>
        <v>31.629743010143045</v>
      </c>
      <c r="W47" s="3">
        <f t="shared" si="9"/>
        <v>17.16484456597734</v>
      </c>
      <c r="X47" s="3">
        <f t="shared" si="10"/>
        <v>108.53271660541266</v>
      </c>
      <c r="Y47" s="3">
        <f t="shared" si="11"/>
        <v>74.756710255577701</v>
      </c>
      <c r="Z47" s="3">
        <f t="shared" si="12"/>
        <v>46.482159613519705</v>
      </c>
      <c r="AA47" s="3">
        <f t="shared" si="13"/>
        <v>25.998184606446429</v>
      </c>
      <c r="AB47" s="3">
        <f t="shared" si="14"/>
        <v>13.184354233424312</v>
      </c>
      <c r="AC47">
        <f>IF(H47&lt;播種日比較!$C$14,0,播種日比較!$C$13*0.02*播種日比較!$C$12)</f>
        <v>0</v>
      </c>
      <c r="AD47" s="3">
        <f t="shared" si="19"/>
        <v>0</v>
      </c>
      <c r="AE47" s="3">
        <f t="shared" si="20"/>
        <v>0</v>
      </c>
      <c r="AF47" s="3">
        <f t="shared" si="21"/>
        <v>0</v>
      </c>
      <c r="AG47" s="3">
        <f t="shared" si="22"/>
        <v>0</v>
      </c>
      <c r="AH47" s="3">
        <f t="shared" si="23"/>
        <v>0</v>
      </c>
      <c r="AI47" s="3">
        <f t="shared" si="24"/>
        <v>0</v>
      </c>
      <c r="AJ47" s="3">
        <f t="shared" si="25"/>
        <v>0</v>
      </c>
      <c r="AK47" s="3">
        <f t="shared" si="26"/>
        <v>0</v>
      </c>
      <c r="AL47" s="3">
        <f t="shared" si="27"/>
        <v>0</v>
      </c>
      <c r="AM47" s="3">
        <f t="shared" si="28"/>
        <v>0</v>
      </c>
      <c r="AN47" s="3">
        <f t="shared" si="29"/>
        <v>0</v>
      </c>
      <c r="AO47" s="3">
        <f t="shared" si="30"/>
        <v>0</v>
      </c>
      <c r="AP47" s="3">
        <f t="shared" si="31"/>
        <v>0</v>
      </c>
      <c r="AQ47" s="3">
        <f t="shared" si="32"/>
        <v>0</v>
      </c>
      <c r="AR47" s="3">
        <f t="shared" si="33"/>
        <v>0</v>
      </c>
      <c r="AS47">
        <f>IF(播種日比較!$C$11-AD47&gt;0,0,AS46+1)</f>
        <v>0</v>
      </c>
      <c r="AT47">
        <f>IF(播種日比較!$C$11-AE47&gt;0,0,AT46+1)</f>
        <v>0</v>
      </c>
      <c r="AU47">
        <f>IF(播種日比較!$C$11-AF47&gt;0,0,AU46+1)</f>
        <v>0</v>
      </c>
      <c r="AV47">
        <f>IF(播種日比較!$C$11-AG47&gt;0,0,AV46+1)</f>
        <v>0</v>
      </c>
      <c r="AW47">
        <f>IF(播種日比較!$C$11-AH47&gt;0,0,AW46+1)</f>
        <v>0</v>
      </c>
      <c r="AX47">
        <f>IF(播種日比較!$C$11-AI47&gt;0,0,AX46+1)</f>
        <v>0</v>
      </c>
      <c r="AY47">
        <f>IF(播種日比較!$C$11-AJ47&gt;0,0,AY46+1)</f>
        <v>0</v>
      </c>
      <c r="AZ47">
        <f>IF(播種日比較!$C$11-AK47&gt;0,0,AZ46+1)</f>
        <v>0</v>
      </c>
      <c r="BA47">
        <f>IF(播種日比較!$C$11-AL47&gt;0,0,BA46+1)</f>
        <v>0</v>
      </c>
      <c r="BB47">
        <f>IF(播種日比較!$C$11-AM47&gt;0,0,BB46+1)</f>
        <v>0</v>
      </c>
      <c r="BC47">
        <f>IF(播種日比較!$C$11-AN47&gt;0,0,BC46+1)</f>
        <v>0</v>
      </c>
      <c r="BD47">
        <f>IF(播種日比較!$C$11-AO47&gt;0,0,BD46+1)</f>
        <v>0</v>
      </c>
      <c r="BE47">
        <f>IF(播種日比較!$C$11-AP47&gt;0,0,BE46+1)</f>
        <v>0</v>
      </c>
      <c r="BF47">
        <f>IF(播種日比較!$C$11-AQ47&gt;0,0,BF46+1)</f>
        <v>0</v>
      </c>
      <c r="BG47">
        <f>IF(播種日比較!$C$11-AR47&gt;0,0,BG46+1)</f>
        <v>0</v>
      </c>
      <c r="BH47" s="1">
        <f t="shared" si="34"/>
        <v>42651</v>
      </c>
      <c r="BI47">
        <f t="shared" si="18"/>
        <v>15</v>
      </c>
    </row>
    <row r="48" spans="1:61" x14ac:dyDescent="0.45">
      <c r="H48" s="1">
        <f t="shared" si="35"/>
        <v>42652</v>
      </c>
      <c r="I48">
        <f>$H48-播種日比較!$C$5</f>
        <v>45</v>
      </c>
      <c r="J48">
        <f>$H48-播種日比較!$C$6</f>
        <v>40</v>
      </c>
      <c r="K48">
        <f>$H48-播種日比較!$C$7</f>
        <v>35</v>
      </c>
      <c r="L48">
        <f>$H48-播種日比較!$C$8</f>
        <v>30</v>
      </c>
      <c r="M48">
        <f>$H48-播種日比較!$C$9</f>
        <v>25</v>
      </c>
      <c r="N48" s="3">
        <f t="shared" si="0"/>
        <v>78.438523362782718</v>
      </c>
      <c r="O48" s="3">
        <f t="shared" si="1"/>
        <v>50.902246038522755</v>
      </c>
      <c r="P48" s="3">
        <f t="shared" si="2"/>
        <v>32.578850940412629</v>
      </c>
      <c r="Q48" s="3">
        <f t="shared" si="3"/>
        <v>20.942543628542335</v>
      </c>
      <c r="R48" s="3">
        <f t="shared" si="4"/>
        <v>13.79856231950059</v>
      </c>
      <c r="S48" s="3">
        <f t="shared" si="5"/>
        <v>108.45449020429285</v>
      </c>
      <c r="T48" s="3">
        <f t="shared" si="6"/>
        <v>82.203854592506218</v>
      </c>
      <c r="U48" s="3">
        <f t="shared" si="7"/>
        <v>56.771605105398073</v>
      </c>
      <c r="V48" s="3">
        <f t="shared" si="8"/>
        <v>35.325601857094938</v>
      </c>
      <c r="W48" s="3">
        <f t="shared" si="9"/>
        <v>19.545136550826932</v>
      </c>
      <c r="X48" s="3">
        <f t="shared" si="10"/>
        <v>114.91772129431006</v>
      </c>
      <c r="Y48" s="3">
        <f t="shared" si="11"/>
        <v>80.044496075859144</v>
      </c>
      <c r="Z48" s="3">
        <f t="shared" si="12"/>
        <v>50.39991223428126</v>
      </c>
      <c r="AA48" s="3">
        <f t="shared" si="13"/>
        <v>28.564856320151193</v>
      </c>
      <c r="AB48" s="3">
        <f t="shared" si="14"/>
        <v>14.671761193312891</v>
      </c>
      <c r="AC48">
        <f>IF(H48&lt;播種日比較!$C$14,0,播種日比較!$C$13*0.02*播種日比較!$C$12)</f>
        <v>0</v>
      </c>
      <c r="AD48" s="3">
        <f t="shared" si="19"/>
        <v>0</v>
      </c>
      <c r="AE48" s="3">
        <f t="shared" si="20"/>
        <v>0</v>
      </c>
      <c r="AF48" s="3">
        <f t="shared" si="21"/>
        <v>0</v>
      </c>
      <c r="AG48" s="3">
        <f t="shared" si="22"/>
        <v>0</v>
      </c>
      <c r="AH48" s="3">
        <f t="shared" si="23"/>
        <v>0</v>
      </c>
      <c r="AI48" s="3">
        <f t="shared" si="24"/>
        <v>0</v>
      </c>
      <c r="AJ48" s="3">
        <f t="shared" si="25"/>
        <v>0</v>
      </c>
      <c r="AK48" s="3">
        <f t="shared" si="26"/>
        <v>0</v>
      </c>
      <c r="AL48" s="3">
        <f t="shared" si="27"/>
        <v>0</v>
      </c>
      <c r="AM48" s="3">
        <f t="shared" si="28"/>
        <v>0</v>
      </c>
      <c r="AN48" s="3">
        <f t="shared" si="29"/>
        <v>0</v>
      </c>
      <c r="AO48" s="3">
        <f t="shared" si="30"/>
        <v>0</v>
      </c>
      <c r="AP48" s="3">
        <f t="shared" si="31"/>
        <v>0</v>
      </c>
      <c r="AQ48" s="3">
        <f t="shared" si="32"/>
        <v>0</v>
      </c>
      <c r="AR48" s="3">
        <f t="shared" si="33"/>
        <v>0</v>
      </c>
      <c r="AS48">
        <f>IF(播種日比較!$C$11-AD48&gt;0,0,AS47+1)</f>
        <v>0</v>
      </c>
      <c r="AT48">
        <f>IF(播種日比較!$C$11-AE48&gt;0,0,AT47+1)</f>
        <v>0</v>
      </c>
      <c r="AU48">
        <f>IF(播種日比較!$C$11-AF48&gt;0,0,AU47+1)</f>
        <v>0</v>
      </c>
      <c r="AV48">
        <f>IF(播種日比較!$C$11-AG48&gt;0,0,AV47+1)</f>
        <v>0</v>
      </c>
      <c r="AW48">
        <f>IF(播種日比較!$C$11-AH48&gt;0,0,AW47+1)</f>
        <v>0</v>
      </c>
      <c r="AX48">
        <f>IF(播種日比較!$C$11-AI48&gt;0,0,AX47+1)</f>
        <v>0</v>
      </c>
      <c r="AY48">
        <f>IF(播種日比較!$C$11-AJ48&gt;0,0,AY47+1)</f>
        <v>0</v>
      </c>
      <c r="AZ48">
        <f>IF(播種日比較!$C$11-AK48&gt;0,0,AZ47+1)</f>
        <v>0</v>
      </c>
      <c r="BA48">
        <f>IF(播種日比較!$C$11-AL48&gt;0,0,BA47+1)</f>
        <v>0</v>
      </c>
      <c r="BB48">
        <f>IF(播種日比較!$C$11-AM48&gt;0,0,BB47+1)</f>
        <v>0</v>
      </c>
      <c r="BC48">
        <f>IF(播種日比較!$C$11-AN48&gt;0,0,BC47+1)</f>
        <v>0</v>
      </c>
      <c r="BD48">
        <f>IF(播種日比較!$C$11-AO48&gt;0,0,BD47+1)</f>
        <v>0</v>
      </c>
      <c r="BE48">
        <f>IF(播種日比較!$C$11-AP48&gt;0,0,BE47+1)</f>
        <v>0</v>
      </c>
      <c r="BF48">
        <f>IF(播種日比較!$C$11-AQ48&gt;0,0,BF47+1)</f>
        <v>0</v>
      </c>
      <c r="BG48">
        <f>IF(播種日比較!$C$11-AR48&gt;0,0,BG47+1)</f>
        <v>0</v>
      </c>
      <c r="BH48" s="1">
        <f t="shared" si="34"/>
        <v>42652</v>
      </c>
      <c r="BI48">
        <f t="shared" si="18"/>
        <v>15</v>
      </c>
    </row>
    <row r="49" spans="2:61" x14ac:dyDescent="0.45">
      <c r="B49" t="s">
        <v>22</v>
      </c>
      <c r="C49" s="8" t="s">
        <v>47</v>
      </c>
      <c r="D49" s="8" t="s">
        <v>48</v>
      </c>
      <c r="E49" s="8" t="s">
        <v>49</v>
      </c>
      <c r="H49" s="1">
        <f t="shared" si="35"/>
        <v>42653</v>
      </c>
      <c r="I49">
        <f>$H49-播種日比較!$C$5</f>
        <v>46</v>
      </c>
      <c r="J49">
        <f>$H49-播種日比較!$C$6</f>
        <v>41</v>
      </c>
      <c r="K49">
        <f>$H49-播種日比較!$C$7</f>
        <v>36</v>
      </c>
      <c r="L49">
        <f>$H49-播種日比較!$C$8</f>
        <v>31</v>
      </c>
      <c r="M49">
        <f>$H49-播種日比較!$C$9</f>
        <v>26</v>
      </c>
      <c r="N49" s="3">
        <f t="shared" si="0"/>
        <v>84.232625149541761</v>
      </c>
      <c r="O49" s="3">
        <f t="shared" si="1"/>
        <v>54.981845678795395</v>
      </c>
      <c r="P49" s="3">
        <f t="shared" si="2"/>
        <v>35.351981099851031</v>
      </c>
      <c r="Q49" s="3">
        <f t="shared" si="3"/>
        <v>22.791533481193223</v>
      </c>
      <c r="R49" s="3">
        <f t="shared" si="4"/>
        <v>15.030560431130587</v>
      </c>
      <c r="S49" s="3">
        <f t="shared" si="5"/>
        <v>115.84835693910435</v>
      </c>
      <c r="T49" s="3">
        <f t="shared" si="6"/>
        <v>88.828128153384071</v>
      </c>
      <c r="U49" s="3">
        <f t="shared" si="7"/>
        <v>62.184752784141821</v>
      </c>
      <c r="V49" s="3">
        <f t="shared" si="8"/>
        <v>39.315968422326563</v>
      </c>
      <c r="W49" s="3">
        <f t="shared" si="9"/>
        <v>22.16449382107977</v>
      </c>
      <c r="X49" s="3">
        <f t="shared" si="10"/>
        <v>121.44719068677122</v>
      </c>
      <c r="Y49" s="3">
        <f t="shared" si="11"/>
        <v>85.517300662287553</v>
      </c>
      <c r="Z49" s="3">
        <f t="shared" si="12"/>
        <v>54.511221510352321</v>
      </c>
      <c r="AA49" s="3">
        <f t="shared" si="13"/>
        <v>31.298666965495102</v>
      </c>
      <c r="AB49" s="3">
        <f t="shared" si="14"/>
        <v>16.279503127939826</v>
      </c>
      <c r="AC49">
        <f>IF(H49&lt;播種日比較!$C$14,0,播種日比較!$C$13*0.02*播種日比較!$C$12)</f>
        <v>0</v>
      </c>
      <c r="AD49" s="3">
        <f t="shared" si="19"/>
        <v>0</v>
      </c>
      <c r="AE49" s="3">
        <f t="shared" si="20"/>
        <v>0</v>
      </c>
      <c r="AF49" s="3">
        <f t="shared" si="21"/>
        <v>0</v>
      </c>
      <c r="AG49" s="3">
        <f t="shared" si="22"/>
        <v>0</v>
      </c>
      <c r="AH49" s="3">
        <f t="shared" si="23"/>
        <v>0</v>
      </c>
      <c r="AI49" s="3">
        <f t="shared" si="24"/>
        <v>0</v>
      </c>
      <c r="AJ49" s="3">
        <f t="shared" si="25"/>
        <v>0</v>
      </c>
      <c r="AK49" s="3">
        <f t="shared" si="26"/>
        <v>0</v>
      </c>
      <c r="AL49" s="3">
        <f t="shared" si="27"/>
        <v>0</v>
      </c>
      <c r="AM49" s="3">
        <f t="shared" si="28"/>
        <v>0</v>
      </c>
      <c r="AN49" s="3">
        <f t="shared" si="29"/>
        <v>0</v>
      </c>
      <c r="AO49" s="3">
        <f t="shared" si="30"/>
        <v>0</v>
      </c>
      <c r="AP49" s="3">
        <f t="shared" si="31"/>
        <v>0</v>
      </c>
      <c r="AQ49" s="3">
        <f t="shared" si="32"/>
        <v>0</v>
      </c>
      <c r="AR49" s="3">
        <f t="shared" si="33"/>
        <v>0</v>
      </c>
      <c r="AS49">
        <f>IF(播種日比較!$C$11-AD49&gt;0,0,AS48+1)</f>
        <v>0</v>
      </c>
      <c r="AT49">
        <f>IF(播種日比較!$C$11-AE49&gt;0,0,AT48+1)</f>
        <v>0</v>
      </c>
      <c r="AU49">
        <f>IF(播種日比較!$C$11-AF49&gt;0,0,AU48+1)</f>
        <v>0</v>
      </c>
      <c r="AV49">
        <f>IF(播種日比較!$C$11-AG49&gt;0,0,AV48+1)</f>
        <v>0</v>
      </c>
      <c r="AW49">
        <f>IF(播種日比較!$C$11-AH49&gt;0,0,AW48+1)</f>
        <v>0</v>
      </c>
      <c r="AX49">
        <f>IF(播種日比較!$C$11-AI49&gt;0,0,AX48+1)</f>
        <v>0</v>
      </c>
      <c r="AY49">
        <f>IF(播種日比較!$C$11-AJ49&gt;0,0,AY48+1)</f>
        <v>0</v>
      </c>
      <c r="AZ49">
        <f>IF(播種日比較!$C$11-AK49&gt;0,0,AZ48+1)</f>
        <v>0</v>
      </c>
      <c r="BA49">
        <f>IF(播種日比較!$C$11-AL49&gt;0,0,BA48+1)</f>
        <v>0</v>
      </c>
      <c r="BB49">
        <f>IF(播種日比較!$C$11-AM49&gt;0,0,BB48+1)</f>
        <v>0</v>
      </c>
      <c r="BC49">
        <f>IF(播種日比較!$C$11-AN49&gt;0,0,BC48+1)</f>
        <v>0</v>
      </c>
      <c r="BD49">
        <f>IF(播種日比較!$C$11-AO49&gt;0,0,BD48+1)</f>
        <v>0</v>
      </c>
      <c r="BE49">
        <f>IF(播種日比較!$C$11-AP49&gt;0,0,BE48+1)</f>
        <v>0</v>
      </c>
      <c r="BF49">
        <f>IF(播種日比較!$C$11-AQ49&gt;0,0,BF48+1)</f>
        <v>0</v>
      </c>
      <c r="BG49">
        <f>IF(播種日比較!$C$11-AR49&gt;0,0,BG48+1)</f>
        <v>0</v>
      </c>
      <c r="BH49" s="1">
        <f t="shared" si="34"/>
        <v>42653</v>
      </c>
      <c r="BI49">
        <f t="shared" si="18"/>
        <v>15</v>
      </c>
    </row>
    <row r="50" spans="2:61" x14ac:dyDescent="0.45">
      <c r="B50" t="s">
        <v>51</v>
      </c>
      <c r="C50" s="1">
        <f>播種日比較!F16</f>
        <v>42736</v>
      </c>
      <c r="D50" s="1">
        <f>播種日比較!G16</f>
        <v>42754</v>
      </c>
      <c r="E50" s="1">
        <f>播種日比較!H16</f>
        <v>42729</v>
      </c>
      <c r="F50" s="7">
        <v>0</v>
      </c>
      <c r="H50" s="1">
        <f t="shared" si="35"/>
        <v>42654</v>
      </c>
      <c r="I50">
        <f>$H50-播種日比較!$C$5</f>
        <v>47</v>
      </c>
      <c r="J50">
        <f>$H50-播種日比較!$C$6</f>
        <v>42</v>
      </c>
      <c r="K50">
        <f>$H50-播種日比較!$C$7</f>
        <v>37</v>
      </c>
      <c r="L50">
        <f>$H50-播種日比較!$C$8</f>
        <v>32</v>
      </c>
      <c r="M50">
        <f>$H50-播種日比較!$C$9</f>
        <v>27</v>
      </c>
      <c r="N50" s="3">
        <f t="shared" si="0"/>
        <v>90.285112891430629</v>
      </c>
      <c r="O50" s="3">
        <f t="shared" si="1"/>
        <v>59.275095065649367</v>
      </c>
      <c r="P50" s="3">
        <f t="shared" si="2"/>
        <v>38.288753726988929</v>
      </c>
      <c r="Q50" s="3">
        <f t="shared" si="3"/>
        <v>24.758834179951155</v>
      </c>
      <c r="R50" s="3">
        <f t="shared" si="4"/>
        <v>16.344980819674987</v>
      </c>
      <c r="S50" s="3">
        <f t="shared" si="5"/>
        <v>123.48903032927704</v>
      </c>
      <c r="T50" s="3">
        <f t="shared" si="6"/>
        <v>95.751748704084392</v>
      </c>
      <c r="U50" s="3">
        <f t="shared" si="7"/>
        <v>67.918568255705324</v>
      </c>
      <c r="V50" s="3">
        <f t="shared" si="8"/>
        <v>43.609557317349967</v>
      </c>
      <c r="W50" s="3">
        <f t="shared" si="9"/>
        <v>25.035332409164837</v>
      </c>
      <c r="X50" s="3">
        <f t="shared" si="10"/>
        <v>128.11192260642014</v>
      </c>
      <c r="Y50" s="3">
        <f t="shared" si="11"/>
        <v>91.169312590993002</v>
      </c>
      <c r="Z50" s="3">
        <f t="shared" si="12"/>
        <v>58.81503258613769</v>
      </c>
      <c r="AA50" s="3">
        <f t="shared" si="13"/>
        <v>34.20261816264329</v>
      </c>
      <c r="AB50" s="3">
        <f t="shared" si="14"/>
        <v>18.012334082254949</v>
      </c>
      <c r="AC50">
        <f>IF(H50&lt;播種日比較!$C$14,0,播種日比較!$C$13*0.02*播種日比較!$C$12)</f>
        <v>0</v>
      </c>
      <c r="AD50" s="3">
        <f t="shared" si="19"/>
        <v>0</v>
      </c>
      <c r="AE50" s="3">
        <f t="shared" si="20"/>
        <v>0</v>
      </c>
      <c r="AF50" s="3">
        <f t="shared" si="21"/>
        <v>0</v>
      </c>
      <c r="AG50" s="3">
        <f t="shared" si="22"/>
        <v>0</v>
      </c>
      <c r="AH50" s="3">
        <f t="shared" si="23"/>
        <v>0</v>
      </c>
      <c r="AI50" s="3">
        <f t="shared" si="24"/>
        <v>0</v>
      </c>
      <c r="AJ50" s="3">
        <f t="shared" si="25"/>
        <v>0</v>
      </c>
      <c r="AK50" s="3">
        <f t="shared" si="26"/>
        <v>0</v>
      </c>
      <c r="AL50" s="3">
        <f t="shared" si="27"/>
        <v>0</v>
      </c>
      <c r="AM50" s="3">
        <f t="shared" si="28"/>
        <v>0</v>
      </c>
      <c r="AN50" s="3">
        <f t="shared" si="29"/>
        <v>0</v>
      </c>
      <c r="AO50" s="3">
        <f t="shared" si="30"/>
        <v>0</v>
      </c>
      <c r="AP50" s="3">
        <f t="shared" si="31"/>
        <v>0</v>
      </c>
      <c r="AQ50" s="3">
        <f t="shared" si="32"/>
        <v>0</v>
      </c>
      <c r="AR50" s="3">
        <f t="shared" si="33"/>
        <v>0</v>
      </c>
      <c r="AS50">
        <f>IF(播種日比較!$C$11-AD50&gt;0,0,AS49+1)</f>
        <v>0</v>
      </c>
      <c r="AT50">
        <f>IF(播種日比較!$C$11-AE50&gt;0,0,AT49+1)</f>
        <v>0</v>
      </c>
      <c r="AU50">
        <f>IF(播種日比較!$C$11-AF50&gt;0,0,AU49+1)</f>
        <v>0</v>
      </c>
      <c r="AV50">
        <f>IF(播種日比較!$C$11-AG50&gt;0,0,AV49+1)</f>
        <v>0</v>
      </c>
      <c r="AW50">
        <f>IF(播種日比較!$C$11-AH50&gt;0,0,AW49+1)</f>
        <v>0</v>
      </c>
      <c r="AX50">
        <f>IF(播種日比較!$C$11-AI50&gt;0,0,AX49+1)</f>
        <v>0</v>
      </c>
      <c r="AY50">
        <f>IF(播種日比較!$C$11-AJ50&gt;0,0,AY49+1)</f>
        <v>0</v>
      </c>
      <c r="AZ50">
        <f>IF(播種日比較!$C$11-AK50&gt;0,0,AZ49+1)</f>
        <v>0</v>
      </c>
      <c r="BA50">
        <f>IF(播種日比較!$C$11-AL50&gt;0,0,BA49+1)</f>
        <v>0</v>
      </c>
      <c r="BB50">
        <f>IF(播種日比較!$C$11-AM50&gt;0,0,BB49+1)</f>
        <v>0</v>
      </c>
      <c r="BC50">
        <f>IF(播種日比較!$C$11-AN50&gt;0,0,BC49+1)</f>
        <v>0</v>
      </c>
      <c r="BD50">
        <f>IF(播種日比較!$C$11-AO50&gt;0,0,BD49+1)</f>
        <v>0</v>
      </c>
      <c r="BE50">
        <f>IF(播種日比較!$C$11-AP50&gt;0,0,BE49+1)</f>
        <v>0</v>
      </c>
      <c r="BF50">
        <f>IF(播種日比較!$C$11-AQ50&gt;0,0,BF49+1)</f>
        <v>0</v>
      </c>
      <c r="BG50">
        <f>IF(播種日比較!$C$11-AR50&gt;0,0,BG49+1)</f>
        <v>0</v>
      </c>
      <c r="BH50" s="1">
        <f t="shared" si="34"/>
        <v>42654</v>
      </c>
      <c r="BI50">
        <f t="shared" si="18"/>
        <v>15</v>
      </c>
    </row>
    <row r="51" spans="2:61" x14ac:dyDescent="0.45">
      <c r="C51" s="1">
        <f>C50</f>
        <v>42736</v>
      </c>
      <c r="D51" s="1">
        <f t="shared" ref="D51:E51" si="49">D50</f>
        <v>42754</v>
      </c>
      <c r="E51" s="1">
        <f t="shared" si="49"/>
        <v>42729</v>
      </c>
      <c r="F51" s="7">
        <v>1400</v>
      </c>
      <c r="H51" s="1">
        <f t="shared" si="35"/>
        <v>42655</v>
      </c>
      <c r="I51">
        <f>$H51-播種日比較!$C$5</f>
        <v>48</v>
      </c>
      <c r="J51">
        <f>$H51-播種日比較!$C$6</f>
        <v>43</v>
      </c>
      <c r="K51">
        <f>$H51-播種日比較!$C$7</f>
        <v>38</v>
      </c>
      <c r="L51">
        <f>$H51-播種日比較!$C$8</f>
        <v>33</v>
      </c>
      <c r="M51">
        <f>$H51-播種日比較!$C$9</f>
        <v>28</v>
      </c>
      <c r="N51" s="3">
        <f t="shared" si="0"/>
        <v>96.595813564044931</v>
      </c>
      <c r="O51" s="3">
        <f t="shared" si="1"/>
        <v>63.784671942390666</v>
      </c>
      <c r="P51" s="3">
        <f t="shared" si="2"/>
        <v>41.393024630417756</v>
      </c>
      <c r="Q51" s="3">
        <f t="shared" si="3"/>
        <v>26.848265798012623</v>
      </c>
      <c r="R51" s="3">
        <f t="shared" si="4"/>
        <v>17.744999579647001</v>
      </c>
      <c r="S51" s="3">
        <f t="shared" si="5"/>
        <v>131.36859777921475</v>
      </c>
      <c r="T51" s="3">
        <f t="shared" si="6"/>
        <v>102.97085290914346</v>
      </c>
      <c r="U51" s="3">
        <f t="shared" si="7"/>
        <v>73.974900499779224</v>
      </c>
      <c r="V51" s="3">
        <f t="shared" si="8"/>
        <v>48.214087871338592</v>
      </c>
      <c r="W51" s="3">
        <f t="shared" si="9"/>
        <v>28.16953846814787</v>
      </c>
      <c r="X51" s="3">
        <f t="shared" si="10"/>
        <v>134.9024359067063</v>
      </c>
      <c r="Y51" s="3">
        <f t="shared" si="11"/>
        <v>96.994148433247631</v>
      </c>
      <c r="Z51" s="3">
        <f t="shared" si="12"/>
        <v>63.309614063605629</v>
      </c>
      <c r="AA51" s="3">
        <f t="shared" si="13"/>
        <v>37.279192195661459</v>
      </c>
      <c r="AB51" s="3">
        <f t="shared" si="14"/>
        <v>19.874778514021326</v>
      </c>
      <c r="AC51">
        <f>IF(H51&lt;播種日比較!$C$14,0,播種日比較!$C$13*0.02*播種日比較!$C$12)</f>
        <v>0</v>
      </c>
      <c r="AD51" s="3">
        <f t="shared" si="19"/>
        <v>0</v>
      </c>
      <c r="AE51" s="3">
        <f t="shared" si="20"/>
        <v>0</v>
      </c>
      <c r="AF51" s="3">
        <f t="shared" si="21"/>
        <v>0</v>
      </c>
      <c r="AG51" s="3">
        <f t="shared" si="22"/>
        <v>0</v>
      </c>
      <c r="AH51" s="3">
        <f t="shared" si="23"/>
        <v>0</v>
      </c>
      <c r="AI51" s="3">
        <f t="shared" si="24"/>
        <v>0</v>
      </c>
      <c r="AJ51" s="3">
        <f t="shared" si="25"/>
        <v>0</v>
      </c>
      <c r="AK51" s="3">
        <f t="shared" si="26"/>
        <v>0</v>
      </c>
      <c r="AL51" s="3">
        <f t="shared" si="27"/>
        <v>0</v>
      </c>
      <c r="AM51" s="3">
        <f t="shared" si="28"/>
        <v>0</v>
      </c>
      <c r="AN51" s="3">
        <f t="shared" si="29"/>
        <v>0</v>
      </c>
      <c r="AO51" s="3">
        <f t="shared" si="30"/>
        <v>0</v>
      </c>
      <c r="AP51" s="3">
        <f t="shared" si="31"/>
        <v>0</v>
      </c>
      <c r="AQ51" s="3">
        <f t="shared" si="32"/>
        <v>0</v>
      </c>
      <c r="AR51" s="3">
        <f t="shared" si="33"/>
        <v>0</v>
      </c>
      <c r="AS51">
        <f>IF(播種日比較!$C$11-AD51&gt;0,0,AS50+1)</f>
        <v>0</v>
      </c>
      <c r="AT51">
        <f>IF(播種日比較!$C$11-AE51&gt;0,0,AT50+1)</f>
        <v>0</v>
      </c>
      <c r="AU51">
        <f>IF(播種日比較!$C$11-AF51&gt;0,0,AU50+1)</f>
        <v>0</v>
      </c>
      <c r="AV51">
        <f>IF(播種日比較!$C$11-AG51&gt;0,0,AV50+1)</f>
        <v>0</v>
      </c>
      <c r="AW51">
        <f>IF(播種日比較!$C$11-AH51&gt;0,0,AW50+1)</f>
        <v>0</v>
      </c>
      <c r="AX51">
        <f>IF(播種日比較!$C$11-AI51&gt;0,0,AX50+1)</f>
        <v>0</v>
      </c>
      <c r="AY51">
        <f>IF(播種日比較!$C$11-AJ51&gt;0,0,AY50+1)</f>
        <v>0</v>
      </c>
      <c r="AZ51">
        <f>IF(播種日比較!$C$11-AK51&gt;0,0,AZ50+1)</f>
        <v>0</v>
      </c>
      <c r="BA51">
        <f>IF(播種日比較!$C$11-AL51&gt;0,0,BA50+1)</f>
        <v>0</v>
      </c>
      <c r="BB51">
        <f>IF(播種日比較!$C$11-AM51&gt;0,0,BB50+1)</f>
        <v>0</v>
      </c>
      <c r="BC51">
        <f>IF(播種日比較!$C$11-AN51&gt;0,0,BC50+1)</f>
        <v>0</v>
      </c>
      <c r="BD51">
        <f>IF(播種日比較!$C$11-AO51&gt;0,0,BD50+1)</f>
        <v>0</v>
      </c>
      <c r="BE51">
        <f>IF(播種日比較!$C$11-AP51&gt;0,0,BE50+1)</f>
        <v>0</v>
      </c>
      <c r="BF51">
        <f>IF(播種日比較!$C$11-AQ51&gt;0,0,BF50+1)</f>
        <v>0</v>
      </c>
      <c r="BG51">
        <f>IF(播種日比較!$C$11-AR51&gt;0,0,BG50+1)</f>
        <v>0</v>
      </c>
      <c r="BH51" s="1">
        <f t="shared" si="34"/>
        <v>42655</v>
      </c>
      <c r="BI51">
        <f t="shared" si="18"/>
        <v>15</v>
      </c>
    </row>
    <row r="52" spans="2:61" x14ac:dyDescent="0.45">
      <c r="B52" t="s">
        <v>52</v>
      </c>
      <c r="C52" s="1">
        <f>播種日比較!F17</f>
        <v>42695</v>
      </c>
      <c r="D52" s="1">
        <f>播種日比較!G17</f>
        <v>42744</v>
      </c>
      <c r="E52" s="1">
        <f>播種日比較!H17</f>
        <v>42712</v>
      </c>
      <c r="F52" s="7">
        <v>0</v>
      </c>
      <c r="H52" s="1">
        <f t="shared" si="35"/>
        <v>42656</v>
      </c>
      <c r="I52">
        <f>$H52-播種日比較!$C$5</f>
        <v>49</v>
      </c>
      <c r="J52">
        <f>$H52-播種日比較!$C$6</f>
        <v>44</v>
      </c>
      <c r="K52">
        <f>$H52-播種日比較!$C$7</f>
        <v>39</v>
      </c>
      <c r="L52">
        <f>$H52-播種日比較!$C$8</f>
        <v>34</v>
      </c>
      <c r="M52">
        <f>$H52-播種日比較!$C$9</f>
        <v>29</v>
      </c>
      <c r="N52" s="3">
        <f t="shared" si="0"/>
        <v>103.16389123453463</v>
      </c>
      <c r="O52" s="3">
        <f t="shared" si="1"/>
        <v>68.512774184340884</v>
      </c>
      <c r="P52" s="3">
        <f t="shared" si="2"/>
        <v>44.668368270503606</v>
      </c>
      <c r="Q52" s="3">
        <f t="shared" si="3"/>
        <v>29.063519453812514</v>
      </c>
      <c r="R52" s="3">
        <f t="shared" si="4"/>
        <v>19.233753872801866</v>
      </c>
      <c r="S52" s="3">
        <f t="shared" si="5"/>
        <v>139.47843051377677</v>
      </c>
      <c r="T52" s="3">
        <f t="shared" si="6"/>
        <v>110.48053198451741</v>
      </c>
      <c r="U52" s="3">
        <f t="shared" si="7"/>
        <v>80.354399061887776</v>
      </c>
      <c r="V52" s="3">
        <f t="shared" si="8"/>
        <v>53.136216931317023</v>
      </c>
      <c r="W52" s="3">
        <f t="shared" si="9"/>
        <v>31.578361950628253</v>
      </c>
      <c r="X52" s="3">
        <f t="shared" si="10"/>
        <v>141.80902708074245</v>
      </c>
      <c r="Y52" s="3">
        <f t="shared" si="11"/>
        <v>102.98489944463643</v>
      </c>
      <c r="Z52" s="3">
        <f t="shared" si="12"/>
        <v>67.992573511436305</v>
      </c>
      <c r="AA52" s="3">
        <f t="shared" si="13"/>
        <v>40.530334595926277</v>
      </c>
      <c r="AB52" s="3">
        <f t="shared" si="14"/>
        <v>21.871101176787686</v>
      </c>
      <c r="AC52">
        <f>IF(H52&lt;播種日比較!$C$14,0,播種日比較!$C$13*0.02*播種日比較!$C$12)</f>
        <v>0</v>
      </c>
      <c r="AD52" s="3">
        <f t="shared" si="19"/>
        <v>0</v>
      </c>
      <c r="AE52" s="3">
        <f t="shared" si="20"/>
        <v>0</v>
      </c>
      <c r="AF52" s="3">
        <f t="shared" si="21"/>
        <v>0</v>
      </c>
      <c r="AG52" s="3">
        <f t="shared" si="22"/>
        <v>0</v>
      </c>
      <c r="AH52" s="3">
        <f t="shared" si="23"/>
        <v>0</v>
      </c>
      <c r="AI52" s="3">
        <f t="shared" si="24"/>
        <v>0</v>
      </c>
      <c r="AJ52" s="3">
        <f t="shared" si="25"/>
        <v>0</v>
      </c>
      <c r="AK52" s="3">
        <f t="shared" si="26"/>
        <v>0</v>
      </c>
      <c r="AL52" s="3">
        <f t="shared" si="27"/>
        <v>0</v>
      </c>
      <c r="AM52" s="3">
        <f t="shared" si="28"/>
        <v>0</v>
      </c>
      <c r="AN52" s="3">
        <f t="shared" si="29"/>
        <v>0</v>
      </c>
      <c r="AO52" s="3">
        <f t="shared" si="30"/>
        <v>0</v>
      </c>
      <c r="AP52" s="3">
        <f t="shared" si="31"/>
        <v>0</v>
      </c>
      <c r="AQ52" s="3">
        <f t="shared" si="32"/>
        <v>0</v>
      </c>
      <c r="AR52" s="3">
        <f t="shared" si="33"/>
        <v>0</v>
      </c>
      <c r="AS52">
        <f>IF(播種日比較!$C$11-AD52&gt;0,0,AS51+1)</f>
        <v>0</v>
      </c>
      <c r="AT52">
        <f>IF(播種日比較!$C$11-AE52&gt;0,0,AT51+1)</f>
        <v>0</v>
      </c>
      <c r="AU52">
        <f>IF(播種日比較!$C$11-AF52&gt;0,0,AU51+1)</f>
        <v>0</v>
      </c>
      <c r="AV52">
        <f>IF(播種日比較!$C$11-AG52&gt;0,0,AV51+1)</f>
        <v>0</v>
      </c>
      <c r="AW52">
        <f>IF(播種日比較!$C$11-AH52&gt;0,0,AW51+1)</f>
        <v>0</v>
      </c>
      <c r="AX52">
        <f>IF(播種日比較!$C$11-AI52&gt;0,0,AX51+1)</f>
        <v>0</v>
      </c>
      <c r="AY52">
        <f>IF(播種日比較!$C$11-AJ52&gt;0,0,AY51+1)</f>
        <v>0</v>
      </c>
      <c r="AZ52">
        <f>IF(播種日比較!$C$11-AK52&gt;0,0,AZ51+1)</f>
        <v>0</v>
      </c>
      <c r="BA52">
        <f>IF(播種日比較!$C$11-AL52&gt;0,0,BA51+1)</f>
        <v>0</v>
      </c>
      <c r="BB52">
        <f>IF(播種日比較!$C$11-AM52&gt;0,0,BB51+1)</f>
        <v>0</v>
      </c>
      <c r="BC52">
        <f>IF(播種日比較!$C$11-AN52&gt;0,0,BC51+1)</f>
        <v>0</v>
      </c>
      <c r="BD52">
        <f>IF(播種日比較!$C$11-AO52&gt;0,0,BD51+1)</f>
        <v>0</v>
      </c>
      <c r="BE52">
        <f>IF(播種日比較!$C$11-AP52&gt;0,0,BE51+1)</f>
        <v>0</v>
      </c>
      <c r="BF52">
        <f>IF(播種日比較!$C$11-AQ52&gt;0,0,BF51+1)</f>
        <v>0</v>
      </c>
      <c r="BG52">
        <f>IF(播種日比較!$C$11-AR52&gt;0,0,BG51+1)</f>
        <v>0</v>
      </c>
      <c r="BH52" s="1">
        <f t="shared" si="34"/>
        <v>42656</v>
      </c>
      <c r="BI52">
        <f t="shared" si="18"/>
        <v>15</v>
      </c>
    </row>
    <row r="53" spans="2:61" x14ac:dyDescent="0.45">
      <c r="C53" s="1">
        <f>C52</f>
        <v>42695</v>
      </c>
      <c r="D53" s="1">
        <f t="shared" ref="D53:E53" si="50">D52</f>
        <v>42744</v>
      </c>
      <c r="E53" s="1">
        <f t="shared" si="50"/>
        <v>42712</v>
      </c>
      <c r="F53" s="7">
        <v>1400</v>
      </c>
      <c r="H53" s="1">
        <f t="shared" si="35"/>
        <v>42657</v>
      </c>
      <c r="I53">
        <f>$H53-播種日比較!$C$5</f>
        <v>50</v>
      </c>
      <c r="J53">
        <f>$H53-播種日比較!$C$6</f>
        <v>45</v>
      </c>
      <c r="K53">
        <f>$H53-播種日比較!$C$7</f>
        <v>40</v>
      </c>
      <c r="L53">
        <f>$H53-播種日比較!$C$8</f>
        <v>35</v>
      </c>
      <c r="M53">
        <f>$H53-播種日比較!$C$9</f>
        <v>30</v>
      </c>
      <c r="N53" s="3">
        <f t="shared" si="0"/>
        <v>109.98785368015895</v>
      </c>
      <c r="O53" s="3">
        <f t="shared" si="1"/>
        <v>73.461109110091186</v>
      </c>
      <c r="P53" s="3">
        <f t="shared" si="2"/>
        <v>48.118060959876843</v>
      </c>
      <c r="Q53" s="3">
        <f t="shared" si="3"/>
        <v>31.408142197619764</v>
      </c>
      <c r="R53" s="3">
        <f t="shared" si="4"/>
        <v>20.81433139344767</v>
      </c>
      <c r="S53" s="3">
        <f t="shared" si="5"/>
        <v>147.80924305594712</v>
      </c>
      <c r="T53" s="3">
        <f t="shared" si="6"/>
        <v>118.27487262549766</v>
      </c>
      <c r="U53" s="3">
        <f t="shared" si="7"/>
        <v>87.056512513132731</v>
      </c>
      <c r="V53" s="3">
        <f t="shared" si="8"/>
        <v>58.381482016170814</v>
      </c>
      <c r="W53" s="3">
        <f t="shared" si="9"/>
        <v>35.272315701412104</v>
      </c>
      <c r="X53" s="3">
        <f t="shared" si="10"/>
        <v>148.82182548626588</v>
      </c>
      <c r="Y53" s="3">
        <f t="shared" si="11"/>
        <v>109.13418021473426</v>
      </c>
      <c r="Z53" s="3">
        <f t="shared" si="12"/>
        <v>72.860877599732035</v>
      </c>
      <c r="AA53" s="3">
        <f t="shared" si="13"/>
        <v>43.957441054763081</v>
      </c>
      <c r="AB53" s="3">
        <f t="shared" si="14"/>
        <v>24.005278769263061</v>
      </c>
      <c r="AC53">
        <f>IF(H53&lt;播種日比較!$C$14,0,播種日比較!$C$13*0.02*播種日比較!$C$12)</f>
        <v>0</v>
      </c>
      <c r="AD53" s="3">
        <f t="shared" si="19"/>
        <v>0</v>
      </c>
      <c r="AE53" s="3">
        <f t="shared" si="20"/>
        <v>0</v>
      </c>
      <c r="AF53" s="3">
        <f t="shared" si="21"/>
        <v>0</v>
      </c>
      <c r="AG53" s="3">
        <f t="shared" si="22"/>
        <v>0</v>
      </c>
      <c r="AH53" s="3">
        <f t="shared" si="23"/>
        <v>0</v>
      </c>
      <c r="AI53" s="3">
        <f t="shared" si="24"/>
        <v>0</v>
      </c>
      <c r="AJ53" s="3">
        <f t="shared" si="25"/>
        <v>0</v>
      </c>
      <c r="AK53" s="3">
        <f t="shared" si="26"/>
        <v>0</v>
      </c>
      <c r="AL53" s="3">
        <f t="shared" si="27"/>
        <v>0</v>
      </c>
      <c r="AM53" s="3">
        <f t="shared" si="28"/>
        <v>0</v>
      </c>
      <c r="AN53" s="3">
        <f t="shared" si="29"/>
        <v>0</v>
      </c>
      <c r="AO53" s="3">
        <f t="shared" si="30"/>
        <v>0</v>
      </c>
      <c r="AP53" s="3">
        <f t="shared" si="31"/>
        <v>0</v>
      </c>
      <c r="AQ53" s="3">
        <f t="shared" si="32"/>
        <v>0</v>
      </c>
      <c r="AR53" s="3">
        <f t="shared" si="33"/>
        <v>0</v>
      </c>
      <c r="AS53">
        <f>IF(播種日比較!$C$11-AD53&gt;0,0,AS52+1)</f>
        <v>0</v>
      </c>
      <c r="AT53">
        <f>IF(播種日比較!$C$11-AE53&gt;0,0,AT52+1)</f>
        <v>0</v>
      </c>
      <c r="AU53">
        <f>IF(播種日比較!$C$11-AF53&gt;0,0,AU52+1)</f>
        <v>0</v>
      </c>
      <c r="AV53">
        <f>IF(播種日比較!$C$11-AG53&gt;0,0,AV52+1)</f>
        <v>0</v>
      </c>
      <c r="AW53">
        <f>IF(播種日比較!$C$11-AH53&gt;0,0,AW52+1)</f>
        <v>0</v>
      </c>
      <c r="AX53">
        <f>IF(播種日比較!$C$11-AI53&gt;0,0,AX52+1)</f>
        <v>0</v>
      </c>
      <c r="AY53">
        <f>IF(播種日比較!$C$11-AJ53&gt;0,0,AY52+1)</f>
        <v>0</v>
      </c>
      <c r="AZ53">
        <f>IF(播種日比較!$C$11-AK53&gt;0,0,AZ52+1)</f>
        <v>0</v>
      </c>
      <c r="BA53">
        <f>IF(播種日比較!$C$11-AL53&gt;0,0,BA52+1)</f>
        <v>0</v>
      </c>
      <c r="BB53">
        <f>IF(播種日比較!$C$11-AM53&gt;0,0,BB52+1)</f>
        <v>0</v>
      </c>
      <c r="BC53">
        <f>IF(播種日比較!$C$11-AN53&gt;0,0,BC52+1)</f>
        <v>0</v>
      </c>
      <c r="BD53">
        <f>IF(播種日比較!$C$11-AO53&gt;0,0,BD52+1)</f>
        <v>0</v>
      </c>
      <c r="BE53">
        <f>IF(播種日比較!$C$11-AP53&gt;0,0,BE52+1)</f>
        <v>0</v>
      </c>
      <c r="BF53">
        <f>IF(播種日比較!$C$11-AQ53&gt;0,0,BF52+1)</f>
        <v>0</v>
      </c>
      <c r="BG53">
        <f>IF(播種日比較!$C$11-AR53&gt;0,0,BG52+1)</f>
        <v>0</v>
      </c>
      <c r="BH53" s="1">
        <f t="shared" si="34"/>
        <v>42657</v>
      </c>
      <c r="BI53">
        <f t="shared" si="18"/>
        <v>15</v>
      </c>
    </row>
    <row r="54" spans="2:61" x14ac:dyDescent="0.45">
      <c r="B54" t="s">
        <v>53</v>
      </c>
      <c r="C54" s="1">
        <f>播種日比較!F18</f>
        <v>42675</v>
      </c>
      <c r="D54" s="1">
        <f>播種日比較!G18</f>
        <v>42721</v>
      </c>
      <c r="E54" s="1">
        <f>播種日比較!H18</f>
        <v>42691</v>
      </c>
      <c r="F54" s="7">
        <v>0</v>
      </c>
      <c r="H54" s="1">
        <f t="shared" si="35"/>
        <v>42658</v>
      </c>
      <c r="I54">
        <f>$H54-播種日比較!$C$5</f>
        <v>51</v>
      </c>
      <c r="J54">
        <f>$H54-播種日比較!$C$6</f>
        <v>46</v>
      </c>
      <c r="K54">
        <f>$H54-播種日比較!$C$7</f>
        <v>41</v>
      </c>
      <c r="L54">
        <f>$H54-播種日比較!$C$8</f>
        <v>36</v>
      </c>
      <c r="M54">
        <f>$H54-播種日比較!$C$9</f>
        <v>31</v>
      </c>
      <c r="N54" s="3">
        <f t="shared" si="0"/>
        <v>117.06556259493696</v>
      </c>
      <c r="O54" s="3">
        <f t="shared" si="1"/>
        <v>78.630885581512942</v>
      </c>
      <c r="P54" s="3">
        <f t="shared" si="2"/>
        <v>51.745065616880346</v>
      </c>
      <c r="Q54" s="3">
        <f t="shared" si="3"/>
        <v>33.885522474562201</v>
      </c>
      <c r="R54" s="3">
        <f t="shared" si="4"/>
        <v>22.489759900790542</v>
      </c>
      <c r="S54" s="3">
        <f t="shared" si="5"/>
        <v>156.35115488897</v>
      </c>
      <c r="T54" s="3">
        <f t="shared" si="6"/>
        <v>126.34700432618718</v>
      </c>
      <c r="U54" s="3">
        <f t="shared" si="7"/>
        <v>94.079497030292671</v>
      </c>
      <c r="V54" s="3">
        <f t="shared" si="8"/>
        <v>63.954255270379775</v>
      </c>
      <c r="W54" s="3">
        <f t="shared" si="9"/>
        <v>39.261081279478987</v>
      </c>
      <c r="X54" s="3">
        <f t="shared" si="10"/>
        <v>155.93084677864289</v>
      </c>
      <c r="Y54" s="3">
        <f t="shared" si="11"/>
        <v>115.43417869569093</v>
      </c>
      <c r="Z54" s="3">
        <f t="shared" si="12"/>
        <v>77.910876454420475</v>
      </c>
      <c r="AA54" s="3">
        <f t="shared" si="13"/>
        <v>47.561348674672388</v>
      </c>
      <c r="AB54" s="3">
        <f t="shared" si="14"/>
        <v>26.280973611646385</v>
      </c>
      <c r="AC54">
        <f>IF(H54&lt;播種日比較!$C$14,0,播種日比較!$C$13*0.02*播種日比較!$C$12)</f>
        <v>24</v>
      </c>
      <c r="AD54" s="3">
        <f t="shared" si="19"/>
        <v>2.4119214474153328</v>
      </c>
      <c r="AE54" s="3">
        <f t="shared" si="20"/>
        <v>3.5908655878454856</v>
      </c>
      <c r="AF54" s="3">
        <f t="shared" si="21"/>
        <v>5.4566157721589787</v>
      </c>
      <c r="AG54" s="3">
        <f t="shared" si="22"/>
        <v>8.3325538624476696</v>
      </c>
      <c r="AH54" s="3">
        <f t="shared" si="23"/>
        <v>12.554733461896387</v>
      </c>
      <c r="AI54" s="3">
        <f t="shared" si="24"/>
        <v>1.8058897062639447</v>
      </c>
      <c r="AJ54" s="3">
        <f t="shared" si="25"/>
        <v>2.2347418736381472</v>
      </c>
      <c r="AK54" s="3">
        <f t="shared" si="26"/>
        <v>3.001216525270705</v>
      </c>
      <c r="AL54" s="3">
        <f t="shared" si="27"/>
        <v>4.4149203205129268</v>
      </c>
      <c r="AM54" s="3">
        <f t="shared" si="28"/>
        <v>7.1916751137481034</v>
      </c>
      <c r="AN54" s="3">
        <f t="shared" si="29"/>
        <v>1.8107574415811043</v>
      </c>
      <c r="AO54" s="3">
        <f t="shared" si="30"/>
        <v>2.4460081439208143</v>
      </c>
      <c r="AP54" s="3">
        <f t="shared" si="31"/>
        <v>3.624050376864302</v>
      </c>
      <c r="AQ54" s="3">
        <f t="shared" si="32"/>
        <v>5.936605017402095</v>
      </c>
      <c r="AR54" s="3">
        <f t="shared" si="33"/>
        <v>10.74362561101413</v>
      </c>
      <c r="AS54">
        <f>IF(播種日比較!$C$11-AD54&gt;0,0,AS53+1)</f>
        <v>0</v>
      </c>
      <c r="AT54">
        <f>IF(播種日比較!$C$11-AE54&gt;0,0,AT53+1)</f>
        <v>0</v>
      </c>
      <c r="AU54">
        <f>IF(播種日比較!$C$11-AF54&gt;0,0,AU53+1)</f>
        <v>0</v>
      </c>
      <c r="AV54">
        <f>IF(播種日比較!$C$11-AG54&gt;0,0,AV53+1)</f>
        <v>0</v>
      </c>
      <c r="AW54">
        <f>IF(播種日比較!$C$11-AH54&gt;0,0,AW53+1)</f>
        <v>0</v>
      </c>
      <c r="AX54">
        <f>IF(播種日比較!$C$11-AI54&gt;0,0,AX53+1)</f>
        <v>0</v>
      </c>
      <c r="AY54">
        <f>IF(播種日比較!$C$11-AJ54&gt;0,0,AY53+1)</f>
        <v>0</v>
      </c>
      <c r="AZ54">
        <f>IF(播種日比較!$C$11-AK54&gt;0,0,AZ53+1)</f>
        <v>0</v>
      </c>
      <c r="BA54">
        <f>IF(播種日比較!$C$11-AL54&gt;0,0,BA53+1)</f>
        <v>0</v>
      </c>
      <c r="BB54">
        <f>IF(播種日比較!$C$11-AM54&gt;0,0,BB53+1)</f>
        <v>0</v>
      </c>
      <c r="BC54">
        <f>IF(播種日比較!$C$11-AN54&gt;0,0,BC53+1)</f>
        <v>0</v>
      </c>
      <c r="BD54">
        <f>IF(播種日比較!$C$11-AO54&gt;0,0,BD53+1)</f>
        <v>0</v>
      </c>
      <c r="BE54">
        <f>IF(播種日比較!$C$11-AP54&gt;0,0,BE53+1)</f>
        <v>0</v>
      </c>
      <c r="BF54">
        <f>IF(播種日比較!$C$11-AQ54&gt;0,0,BF53+1)</f>
        <v>0</v>
      </c>
      <c r="BG54">
        <f>IF(播種日比較!$C$11-AR54&gt;0,0,BG53+1)</f>
        <v>0</v>
      </c>
      <c r="BH54" s="1">
        <f t="shared" si="34"/>
        <v>42658</v>
      </c>
      <c r="BI54">
        <f t="shared" si="18"/>
        <v>15</v>
      </c>
    </row>
    <row r="55" spans="2:61" x14ac:dyDescent="0.45">
      <c r="C55" s="1">
        <f>C54</f>
        <v>42675</v>
      </c>
      <c r="D55" s="1">
        <f t="shared" ref="D55:E55" si="51">D54</f>
        <v>42721</v>
      </c>
      <c r="E55" s="1">
        <f t="shared" si="51"/>
        <v>42691</v>
      </c>
      <c r="F55" s="7">
        <v>1400</v>
      </c>
      <c r="H55" s="1">
        <f t="shared" si="35"/>
        <v>42659</v>
      </c>
      <c r="I55">
        <f>$H55-播種日比較!$C$5</f>
        <v>52</v>
      </c>
      <c r="J55">
        <f>$H55-播種日比較!$C$6</f>
        <v>47</v>
      </c>
      <c r="K55">
        <f>$H55-播種日比較!$C$7</f>
        <v>42</v>
      </c>
      <c r="L55">
        <f>$H55-播種日比較!$C$8</f>
        <v>37</v>
      </c>
      <c r="M55">
        <f>$H55-播種日比較!$C$9</f>
        <v>32</v>
      </c>
      <c r="N55" s="3">
        <f t="shared" si="0"/>
        <v>124.3942471822958</v>
      </c>
      <c r="O55" s="3">
        <f t="shared" si="1"/>
        <v>84.022808878930448</v>
      </c>
      <c r="P55" s="3">
        <f t="shared" si="2"/>
        <v>55.552018150523061</v>
      </c>
      <c r="Q55" s="3">
        <f t="shared" si="3"/>
        <v>36.498876250039999</v>
      </c>
      <c r="R55" s="3">
        <f t="shared" si="4"/>
        <v>24.262996876297365</v>
      </c>
      <c r="S55" s="3">
        <f t="shared" si="5"/>
        <v>165.09375361520094</v>
      </c>
      <c r="T55" s="3">
        <f t="shared" si="6"/>
        <v>134.68915230459919</v>
      </c>
      <c r="U55" s="3">
        <f t="shared" si="7"/>
        <v>101.42043460667159</v>
      </c>
      <c r="V55" s="3">
        <f t="shared" si="8"/>
        <v>69.857708480235743</v>
      </c>
      <c r="W55" s="3">
        <f t="shared" si="9"/>
        <v>43.553422675342638</v>
      </c>
      <c r="X55" s="3">
        <f t="shared" si="10"/>
        <v>163.12604419991709</v>
      </c>
      <c r="Y55" s="3">
        <f t="shared" si="11"/>
        <v>121.87670705513467</v>
      </c>
      <c r="Z55" s="3">
        <f t="shared" si="12"/>
        <v>83.138331798061827</v>
      </c>
      <c r="AA55" s="3">
        <f t="shared" si="13"/>
        <v>51.342331513897257</v>
      </c>
      <c r="AB55" s="3">
        <f t="shared" si="14"/>
        <v>28.701509577713118</v>
      </c>
      <c r="AC55">
        <f>IF(H55&lt;播種日比較!$C$14,0,播種日比較!$C$13*0.02*播種日比較!$C$12)</f>
        <v>24</v>
      </c>
      <c r="AD55" s="3">
        <f t="shared" si="19"/>
        <v>4.6817445909461703</v>
      </c>
      <c r="AE55" s="3">
        <f t="shared" si="20"/>
        <v>6.9512976531828468</v>
      </c>
      <c r="AF55" s="3">
        <f t="shared" si="21"/>
        <v>10.539292344077761</v>
      </c>
      <c r="AG55" s="3">
        <f t="shared" si="22"/>
        <v>16.06848905240194</v>
      </c>
      <c r="AH55" s="3">
        <f t="shared" si="23"/>
        <v>24.191916725613595</v>
      </c>
      <c r="AI55" s="3">
        <f t="shared" si="24"/>
        <v>3.5161478777183071</v>
      </c>
      <c r="AJ55" s="3">
        <f t="shared" si="25"/>
        <v>4.331072100276816</v>
      </c>
      <c r="AK55" s="3">
        <f t="shared" si="26"/>
        <v>5.7852012544970277</v>
      </c>
      <c r="AL55" s="3">
        <f t="shared" si="27"/>
        <v>8.4567497380403331</v>
      </c>
      <c r="AM55" s="3">
        <f t="shared" si="28"/>
        <v>13.674585613829699</v>
      </c>
      <c r="AN55" s="3">
        <f t="shared" si="29"/>
        <v>3.5416456180297189</v>
      </c>
      <c r="AO55" s="3">
        <f t="shared" si="30"/>
        <v>4.762717776129203</v>
      </c>
      <c r="AP55" s="3">
        <f t="shared" si="31"/>
        <v>7.0202328004218195</v>
      </c>
      <c r="AQ55" s="3">
        <f t="shared" si="32"/>
        <v>11.436022999619045</v>
      </c>
      <c r="AR55" s="3">
        <f t="shared" si="33"/>
        <v>20.581189743728572</v>
      </c>
      <c r="AS55">
        <f>IF(播種日比較!$C$11-AD55&gt;0,0,AS54+1)</f>
        <v>0</v>
      </c>
      <c r="AT55">
        <f>IF(播種日比較!$C$11-AE55&gt;0,0,AT54+1)</f>
        <v>0</v>
      </c>
      <c r="AU55">
        <f>IF(播種日比較!$C$11-AF55&gt;0,0,AU54+1)</f>
        <v>0</v>
      </c>
      <c r="AV55">
        <f>IF(播種日比較!$C$11-AG55&gt;0,0,AV54+1)</f>
        <v>0</v>
      </c>
      <c r="AW55">
        <f>IF(播種日比較!$C$11-AH55&gt;0,0,AW54+1)</f>
        <v>0</v>
      </c>
      <c r="AX55">
        <f>IF(播種日比較!$C$11-AI55&gt;0,0,AX54+1)</f>
        <v>0</v>
      </c>
      <c r="AY55">
        <f>IF(播種日比較!$C$11-AJ55&gt;0,0,AY54+1)</f>
        <v>0</v>
      </c>
      <c r="AZ55">
        <f>IF(播種日比較!$C$11-AK55&gt;0,0,AZ54+1)</f>
        <v>0</v>
      </c>
      <c r="BA55">
        <f>IF(播種日比較!$C$11-AL55&gt;0,0,BA54+1)</f>
        <v>0</v>
      </c>
      <c r="BB55">
        <f>IF(播種日比較!$C$11-AM55&gt;0,0,BB54+1)</f>
        <v>0</v>
      </c>
      <c r="BC55">
        <f>IF(播種日比較!$C$11-AN55&gt;0,0,BC54+1)</f>
        <v>0</v>
      </c>
      <c r="BD55">
        <f>IF(播種日比較!$C$11-AO55&gt;0,0,BD54+1)</f>
        <v>0</v>
      </c>
      <c r="BE55">
        <f>IF(播種日比較!$C$11-AP55&gt;0,0,BE54+1)</f>
        <v>0</v>
      </c>
      <c r="BF55">
        <f>IF(播種日比較!$C$11-AQ55&gt;0,0,BF54+1)</f>
        <v>0</v>
      </c>
      <c r="BG55">
        <f>IF(播種日比較!$C$11-AR55&gt;0,0,BG54+1)</f>
        <v>0</v>
      </c>
      <c r="BH55" s="1">
        <f t="shared" si="34"/>
        <v>42659</v>
      </c>
      <c r="BI55">
        <f t="shared" si="18"/>
        <v>15</v>
      </c>
    </row>
    <row r="56" spans="2:61" x14ac:dyDescent="0.45">
      <c r="B56" t="s">
        <v>54</v>
      </c>
      <c r="C56" s="1">
        <f>播種日比較!F19</f>
        <v>42667</v>
      </c>
      <c r="D56" s="1">
        <f>播種日比較!G19</f>
        <v>42691</v>
      </c>
      <c r="E56" s="1">
        <f>播種日比較!H19</f>
        <v>42674</v>
      </c>
      <c r="F56" s="7">
        <v>0</v>
      </c>
      <c r="H56" s="1">
        <f t="shared" si="35"/>
        <v>42660</v>
      </c>
      <c r="I56">
        <f>$H56-播種日比較!$C$5</f>
        <v>53</v>
      </c>
      <c r="J56">
        <f>$H56-播種日比較!$C$6</f>
        <v>48</v>
      </c>
      <c r="K56">
        <f>$H56-播種日比較!$C$7</f>
        <v>43</v>
      </c>
      <c r="L56">
        <f>$H56-播種日比較!$C$8</f>
        <v>38</v>
      </c>
      <c r="M56">
        <f>$H56-播種日比較!$C$9</f>
        <v>33</v>
      </c>
      <c r="N56" s="3">
        <f t="shared" si="0"/>
        <v>131.97052091034195</v>
      </c>
      <c r="O56" s="3">
        <f t="shared" si="1"/>
        <v>89.637078313733639</v>
      </c>
      <c r="P56" s="3">
        <f t="shared" si="2"/>
        <v>59.541215539595186</v>
      </c>
      <c r="Q56" s="3">
        <f t="shared" si="3"/>
        <v>39.251233876752238</v>
      </c>
      <c r="R56" s="3">
        <f t="shared" si="4"/>
        <v>26.136919362568474</v>
      </c>
      <c r="S56" s="3">
        <f t="shared" si="5"/>
        <v>174.0261589574761</v>
      </c>
      <c r="T56" s="3">
        <f t="shared" si="6"/>
        <v>143.29269522963699</v>
      </c>
      <c r="U56" s="3">
        <f t="shared" si="7"/>
        <v>109.07526030086797</v>
      </c>
      <c r="V56" s="3">
        <f t="shared" si="8"/>
        <v>76.093789238413919</v>
      </c>
      <c r="W56" s="3">
        <f t="shared" si="9"/>
        <v>48.157108924031753</v>
      </c>
      <c r="X56" s="3">
        <f t="shared" si="10"/>
        <v>170.39735742625402</v>
      </c>
      <c r="Y56" s="3">
        <f t="shared" si="11"/>
        <v>128.45325283138988</v>
      </c>
      <c r="Z56" s="3">
        <f t="shared" si="12"/>
        <v>88.538448424950531</v>
      </c>
      <c r="AA56" s="3">
        <f t="shared" si="13"/>
        <v>55.300100328489243</v>
      </c>
      <c r="AB56" s="3">
        <f t="shared" si="14"/>
        <v>31.269850477691133</v>
      </c>
      <c r="AC56">
        <f>IF(H56&lt;播種日比較!$C$14,0,播種日比較!$C$13*0.02*播種日比較!$C$12)</f>
        <v>24</v>
      </c>
      <c r="AD56" s="3">
        <f t="shared" si="19"/>
        <v>6.8212598344170612</v>
      </c>
      <c r="AE56" s="3">
        <f t="shared" si="20"/>
        <v>10.101254640716768</v>
      </c>
      <c r="AF56" s="3">
        <f t="shared" si="21"/>
        <v>15.281435053420076</v>
      </c>
      <c r="AG56" s="3">
        <f t="shared" si="22"/>
        <v>23.261968423344797</v>
      </c>
      <c r="AH56" s="3">
        <f t="shared" si="23"/>
        <v>34.994756083217361</v>
      </c>
      <c r="AI56" s="3">
        <f t="shared" si="24"/>
        <v>5.1386220095841058</v>
      </c>
      <c r="AJ56" s="3">
        <f t="shared" si="25"/>
        <v>6.3015350099455851</v>
      </c>
      <c r="AK56" s="3">
        <f t="shared" si="26"/>
        <v>8.3738078770954232</v>
      </c>
      <c r="AL56" s="3">
        <f t="shared" si="27"/>
        <v>12.167340891436757</v>
      </c>
      <c r="AM56" s="3">
        <f t="shared" si="28"/>
        <v>19.537747823626901</v>
      </c>
      <c r="AN56" s="3">
        <f t="shared" si="29"/>
        <v>5.1986721438000476</v>
      </c>
      <c r="AO56" s="3">
        <f t="shared" si="30"/>
        <v>6.9608165782443372</v>
      </c>
      <c r="AP56" s="3">
        <f t="shared" si="31"/>
        <v>10.209276048856498</v>
      </c>
      <c r="AQ56" s="3">
        <f t="shared" si="32"/>
        <v>16.541853540599263</v>
      </c>
      <c r="AR56" s="3">
        <f t="shared" si="33"/>
        <v>29.610748147850451</v>
      </c>
      <c r="AS56">
        <f>IF(播種日比較!$C$11-AD56&gt;0,0,AS55+1)</f>
        <v>0</v>
      </c>
      <c r="AT56">
        <f>IF(播種日比較!$C$11-AE56&gt;0,0,AT55+1)</f>
        <v>0</v>
      </c>
      <c r="AU56">
        <f>IF(播種日比較!$C$11-AF56&gt;0,0,AU55+1)</f>
        <v>0</v>
      </c>
      <c r="AV56">
        <f>IF(播種日比較!$C$11-AG56&gt;0,0,AV55+1)</f>
        <v>0</v>
      </c>
      <c r="AW56">
        <f>IF(播種日比較!$C$11-AH56&gt;0,0,AW55+1)</f>
        <v>0</v>
      </c>
      <c r="AX56">
        <f>IF(播種日比較!$C$11-AI56&gt;0,0,AX55+1)</f>
        <v>0</v>
      </c>
      <c r="AY56">
        <f>IF(播種日比較!$C$11-AJ56&gt;0,0,AY55+1)</f>
        <v>0</v>
      </c>
      <c r="AZ56">
        <f>IF(播種日比較!$C$11-AK56&gt;0,0,AZ55+1)</f>
        <v>0</v>
      </c>
      <c r="BA56">
        <f>IF(播種日比較!$C$11-AL56&gt;0,0,BA55+1)</f>
        <v>0</v>
      </c>
      <c r="BB56">
        <f>IF(播種日比較!$C$11-AM56&gt;0,0,BB55+1)</f>
        <v>0</v>
      </c>
      <c r="BC56">
        <f>IF(播種日比較!$C$11-AN56&gt;0,0,BC55+1)</f>
        <v>0</v>
      </c>
      <c r="BD56">
        <f>IF(播種日比較!$C$11-AO56&gt;0,0,BD55+1)</f>
        <v>0</v>
      </c>
      <c r="BE56">
        <f>IF(播種日比較!$C$11-AP56&gt;0,0,BE55+1)</f>
        <v>0</v>
      </c>
      <c r="BF56">
        <f>IF(播種日比較!$C$11-AQ56&gt;0,0,BF55+1)</f>
        <v>0</v>
      </c>
      <c r="BG56">
        <f>IF(播種日比較!$C$11-AR56&gt;0,0,BG55+1)</f>
        <v>0</v>
      </c>
      <c r="BH56" s="1">
        <f t="shared" si="34"/>
        <v>42660</v>
      </c>
      <c r="BI56">
        <f t="shared" si="18"/>
        <v>15</v>
      </c>
    </row>
    <row r="57" spans="2:61" x14ac:dyDescent="0.45">
      <c r="C57" s="1">
        <f>C56</f>
        <v>42667</v>
      </c>
      <c r="D57" s="1">
        <f t="shared" ref="D57:E57" si="52">D56</f>
        <v>42691</v>
      </c>
      <c r="E57" s="1">
        <f t="shared" si="52"/>
        <v>42674</v>
      </c>
      <c r="F57" s="7">
        <v>1400</v>
      </c>
      <c r="H57" s="1">
        <f t="shared" si="35"/>
        <v>42661</v>
      </c>
      <c r="I57">
        <f>$H57-播種日比較!$C$5</f>
        <v>54</v>
      </c>
      <c r="J57">
        <f>$H57-播種日比較!$C$6</f>
        <v>49</v>
      </c>
      <c r="K57">
        <f>$H57-播種日比較!$C$7</f>
        <v>44</v>
      </c>
      <c r="L57">
        <f>$H57-播種日比較!$C$8</f>
        <v>39</v>
      </c>
      <c r="M57">
        <f>$H57-播種日比較!$C$9</f>
        <v>34</v>
      </c>
      <c r="N57" s="3">
        <f t="shared" si="0"/>
        <v>139.7904011889579</v>
      </c>
      <c r="O57" s="3">
        <f t="shared" si="1"/>
        <v>95.473387518257624</v>
      </c>
      <c r="P57" s="3">
        <f t="shared" si="2"/>
        <v>63.714605652739628</v>
      </c>
      <c r="Q57" s="3">
        <f t="shared" si="3"/>
        <v>42.145427775304</v>
      </c>
      <c r="R57" s="3">
        <f t="shared" si="4"/>
        <v>28.114314038285286</v>
      </c>
      <c r="S57" s="3">
        <f t="shared" si="5"/>
        <v>183.1370869883651</v>
      </c>
      <c r="T57" s="3">
        <f t="shared" si="6"/>
        <v>152.14822694192858</v>
      </c>
      <c r="U57" s="3">
        <f t="shared" si="7"/>
        <v>117.03879784471293</v>
      </c>
      <c r="V57" s="3">
        <f t="shared" si="8"/>
        <v>82.663208175442847</v>
      </c>
      <c r="W57" s="3">
        <f t="shared" si="9"/>
        <v>53.078846436546655</v>
      </c>
      <c r="X57" s="3">
        <f t="shared" si="10"/>
        <v>177.73475872895909</v>
      </c>
      <c r="Y57" s="3">
        <f t="shared" si="11"/>
        <v>135.15502990601419</v>
      </c>
      <c r="Z57" s="3">
        <f t="shared" si="12"/>
        <v>94.105908547710939</v>
      </c>
      <c r="AA57" s="3">
        <f t="shared" si="13"/>
        <v>59.433806370034226</v>
      </c>
      <c r="AB57" s="3">
        <f t="shared" si="14"/>
        <v>33.988581051873005</v>
      </c>
      <c r="AC57">
        <f>IF(H57&lt;播種日比較!$C$14,0,播種日比較!$C$13*0.02*播種日比較!$C$12)</f>
        <v>24</v>
      </c>
      <c r="AD57" s="3">
        <f t="shared" si="19"/>
        <v>8.8410905150287267</v>
      </c>
      <c r="AE57" s="3">
        <f t="shared" si="20"/>
        <v>13.058654063906559</v>
      </c>
      <c r="AF57" s="3">
        <f t="shared" si="21"/>
        <v>19.712961204823475</v>
      </c>
      <c r="AG57" s="3">
        <f t="shared" si="22"/>
        <v>29.961460066467261</v>
      </c>
      <c r="AH57" s="3">
        <f t="shared" si="23"/>
        <v>45.037787572158201</v>
      </c>
      <c r="AI57" s="3">
        <f t="shared" si="24"/>
        <v>6.6803793118306398</v>
      </c>
      <c r="AJ57" s="3">
        <f t="shared" si="25"/>
        <v>8.157310439285542</v>
      </c>
      <c r="AK57" s="3">
        <f t="shared" si="26"/>
        <v>10.786280889259274</v>
      </c>
      <c r="AL57" s="3">
        <f t="shared" si="27"/>
        <v>15.583043565076158</v>
      </c>
      <c r="AM57" s="3">
        <f t="shared" si="28"/>
        <v>24.857248154403884</v>
      </c>
      <c r="AN57" s="3">
        <f t="shared" si="29"/>
        <v>6.7872918555304445</v>
      </c>
      <c r="AO57" s="3">
        <f t="shared" si="30"/>
        <v>9.0499207823040511</v>
      </c>
      <c r="AP57" s="3">
        <f t="shared" si="31"/>
        <v>13.209650260570527</v>
      </c>
      <c r="AQ57" s="3">
        <f t="shared" si="32"/>
        <v>21.292566281737603</v>
      </c>
      <c r="AR57" s="3">
        <f t="shared" si="33"/>
        <v>37.918036432275933</v>
      </c>
      <c r="AS57">
        <f>IF(播種日比較!$C$11-AD57&gt;0,0,AS56+1)</f>
        <v>0</v>
      </c>
      <c r="AT57">
        <f>IF(播種日比較!$C$11-AE57&gt;0,0,AT56+1)</f>
        <v>0</v>
      </c>
      <c r="AU57">
        <f>IF(播種日比較!$C$11-AF57&gt;0,0,AU56+1)</f>
        <v>0</v>
      </c>
      <c r="AV57">
        <f>IF(播種日比較!$C$11-AG57&gt;0,0,AV56+1)</f>
        <v>0</v>
      </c>
      <c r="AW57">
        <f>IF(播種日比較!$C$11-AH57&gt;0,0,AW56+1)</f>
        <v>0</v>
      </c>
      <c r="AX57">
        <f>IF(播種日比較!$C$11-AI57&gt;0,0,AX56+1)</f>
        <v>0</v>
      </c>
      <c r="AY57">
        <f>IF(播種日比較!$C$11-AJ57&gt;0,0,AY56+1)</f>
        <v>0</v>
      </c>
      <c r="AZ57">
        <f>IF(播種日比較!$C$11-AK57&gt;0,0,AZ56+1)</f>
        <v>0</v>
      </c>
      <c r="BA57">
        <f>IF(播種日比較!$C$11-AL57&gt;0,0,BA56+1)</f>
        <v>0</v>
      </c>
      <c r="BB57">
        <f>IF(播種日比較!$C$11-AM57&gt;0,0,BB56+1)</f>
        <v>0</v>
      </c>
      <c r="BC57">
        <f>IF(播種日比較!$C$11-AN57&gt;0,0,BC56+1)</f>
        <v>0</v>
      </c>
      <c r="BD57">
        <f>IF(播種日比較!$C$11-AO57&gt;0,0,BD56+1)</f>
        <v>0</v>
      </c>
      <c r="BE57">
        <f>IF(播種日比較!$C$11-AP57&gt;0,0,BE56+1)</f>
        <v>0</v>
      </c>
      <c r="BF57">
        <f>IF(播種日比較!$C$11-AQ57&gt;0,0,BF56+1)</f>
        <v>0</v>
      </c>
      <c r="BG57">
        <f>IF(播種日比較!$C$11-AR57&gt;0,0,BG56+1)</f>
        <v>0</v>
      </c>
      <c r="BH57" s="1">
        <f t="shared" si="34"/>
        <v>42661</v>
      </c>
      <c r="BI57">
        <f t="shared" si="18"/>
        <v>15</v>
      </c>
    </row>
    <row r="58" spans="2:61" x14ac:dyDescent="0.45">
      <c r="B58" t="s">
        <v>55</v>
      </c>
      <c r="C58" s="1">
        <f>播種日比較!F20</f>
        <v>42663</v>
      </c>
      <c r="D58" s="1">
        <f>播種日比較!G20</f>
        <v>42672</v>
      </c>
      <c r="E58" s="1">
        <f>播種日比較!H20</f>
        <v>42665</v>
      </c>
      <c r="F58" s="7">
        <v>0</v>
      </c>
      <c r="H58" s="1">
        <f t="shared" si="35"/>
        <v>42662</v>
      </c>
      <c r="I58">
        <f>$H58-播種日比較!$C$5</f>
        <v>55</v>
      </c>
      <c r="J58">
        <f>$H58-播種日比較!$C$6</f>
        <v>50</v>
      </c>
      <c r="K58">
        <f>$H58-播種日比較!$C$7</f>
        <v>45</v>
      </c>
      <c r="L58">
        <f>$H58-播種日比較!$C$8</f>
        <v>40</v>
      </c>
      <c r="M58">
        <f>$H58-播種日比較!$C$9</f>
        <v>35</v>
      </c>
      <c r="N58" s="3">
        <f t="shared" si="0"/>
        <v>147.84933171428656</v>
      </c>
      <c r="O58" s="3">
        <f t="shared" si="1"/>
        <v>101.53092733215365</v>
      </c>
      <c r="P58" s="3">
        <f t="shared" si="2"/>
        <v>68.073778840633594</v>
      </c>
      <c r="Q58" s="3">
        <f t="shared" si="3"/>
        <v>45.184080992681984</v>
      </c>
      <c r="R58" s="3">
        <f t="shared" si="4"/>
        <v>30.197867581466458</v>
      </c>
      <c r="S58" s="3">
        <f t="shared" si="5"/>
        <v>192.41491401697286</v>
      </c>
      <c r="T58" s="3">
        <f t="shared" si="6"/>
        <v>161.24562136848016</v>
      </c>
      <c r="U58" s="3">
        <f t="shared" si="7"/>
        <v>125.30480286311193</v>
      </c>
      <c r="V58" s="3">
        <f t="shared" si="8"/>
        <v>89.565437021618791</v>
      </c>
      <c r="W58" s="3">
        <f t="shared" si="9"/>
        <v>58.324221688662377</v>
      </c>
      <c r="X58" s="3">
        <f t="shared" si="10"/>
        <v>185.12829625488172</v>
      </c>
      <c r="Y58" s="3">
        <f t="shared" si="11"/>
        <v>141.97302884899599</v>
      </c>
      <c r="Z58" s="3">
        <f t="shared" si="12"/>
        <v>99.834908549442019</v>
      </c>
      <c r="AA58" s="3">
        <f t="shared" si="13"/>
        <v>63.742049056247652</v>
      </c>
      <c r="AB58" s="3">
        <f t="shared" si="14"/>
        <v>36.859890699187936</v>
      </c>
      <c r="AC58">
        <f>IF(H58&lt;播種日比較!$C$14,0,播種日比較!$C$13*0.02*播種日比較!$C$12)</f>
        <v>24</v>
      </c>
      <c r="AD58" s="3">
        <f t="shared" si="19"/>
        <v>10.750824822939617</v>
      </c>
      <c r="AE58" s="3">
        <f t="shared" si="20"/>
        <v>15.839609075306841</v>
      </c>
      <c r="AF58" s="3">
        <f t="shared" si="21"/>
        <v>23.860710102934192</v>
      </c>
      <c r="AG58" s="3">
        <f t="shared" si="22"/>
        <v>36.210407372094664</v>
      </c>
      <c r="AH58" s="3">
        <f t="shared" si="23"/>
        <v>54.387882919611179</v>
      </c>
      <c r="AI58" s="3">
        <f t="shared" si="24"/>
        <v>8.1477964432883621</v>
      </c>
      <c r="AJ58" s="3">
        <f t="shared" si="25"/>
        <v>9.9083839802608651</v>
      </c>
      <c r="AK58" s="3">
        <f t="shared" si="26"/>
        <v>13.039609849721582</v>
      </c>
      <c r="AL58" s="3">
        <f t="shared" si="27"/>
        <v>18.735520129315084</v>
      </c>
      <c r="AM58" s="3">
        <f t="shared" si="28"/>
        <v>29.698340465651256</v>
      </c>
      <c r="AN58" s="3">
        <f t="shared" si="29"/>
        <v>8.3124662718051532</v>
      </c>
      <c r="AO58" s="3">
        <f t="shared" si="30"/>
        <v>11.038699520530338</v>
      </c>
      <c r="AP58" s="3">
        <f t="shared" si="31"/>
        <v>16.037848786306029</v>
      </c>
      <c r="AQ58" s="3">
        <f t="shared" si="32"/>
        <v>25.722184490705359</v>
      </c>
      <c r="AR58" s="3">
        <f t="shared" si="33"/>
        <v>45.578204051348422</v>
      </c>
      <c r="AS58">
        <f>IF(播種日比較!$C$11-AD58&gt;0,0,AS57+1)</f>
        <v>0</v>
      </c>
      <c r="AT58">
        <f>IF(播種日比較!$C$11-AE58&gt;0,0,AT57+1)</f>
        <v>0</v>
      </c>
      <c r="AU58">
        <f>IF(播種日比較!$C$11-AF58&gt;0,0,AU57+1)</f>
        <v>0</v>
      </c>
      <c r="AV58">
        <f>IF(播種日比較!$C$11-AG58&gt;0,0,AV57+1)</f>
        <v>0</v>
      </c>
      <c r="AW58">
        <f>IF(播種日比較!$C$11-AH58&gt;0,0,AW57+1)</f>
        <v>0</v>
      </c>
      <c r="AX58">
        <f>IF(播種日比較!$C$11-AI58&gt;0,0,AX57+1)</f>
        <v>0</v>
      </c>
      <c r="AY58">
        <f>IF(播種日比較!$C$11-AJ58&gt;0,0,AY57+1)</f>
        <v>0</v>
      </c>
      <c r="AZ58">
        <f>IF(播種日比較!$C$11-AK58&gt;0,0,AZ57+1)</f>
        <v>0</v>
      </c>
      <c r="BA58">
        <f>IF(播種日比較!$C$11-AL58&gt;0,0,BA57+1)</f>
        <v>0</v>
      </c>
      <c r="BB58">
        <f>IF(播種日比較!$C$11-AM58&gt;0,0,BB57+1)</f>
        <v>0</v>
      </c>
      <c r="BC58">
        <f>IF(播種日比較!$C$11-AN58&gt;0,0,BC57+1)</f>
        <v>0</v>
      </c>
      <c r="BD58">
        <f>IF(播種日比較!$C$11-AO58&gt;0,0,BD57+1)</f>
        <v>0</v>
      </c>
      <c r="BE58">
        <f>IF(播種日比較!$C$11-AP58&gt;0,0,BE57+1)</f>
        <v>0</v>
      </c>
      <c r="BF58">
        <f>IF(播種日比較!$C$11-AQ58&gt;0,0,BF57+1)</f>
        <v>0</v>
      </c>
      <c r="BG58">
        <f>IF(播種日比較!$C$11-AR58&gt;0,0,BG57+1)</f>
        <v>0</v>
      </c>
      <c r="BH58" s="1">
        <f t="shared" si="34"/>
        <v>42662</v>
      </c>
      <c r="BI58">
        <f t="shared" si="18"/>
        <v>15</v>
      </c>
    </row>
    <row r="59" spans="2:61" x14ac:dyDescent="0.45">
      <c r="C59" s="1">
        <f>C58</f>
        <v>42663</v>
      </c>
      <c r="D59" s="1">
        <f t="shared" ref="D59:E59" si="53">D58</f>
        <v>42672</v>
      </c>
      <c r="E59" s="1">
        <f t="shared" si="53"/>
        <v>42665</v>
      </c>
      <c r="F59" s="7">
        <v>1400</v>
      </c>
      <c r="H59" s="1">
        <f t="shared" si="35"/>
        <v>42663</v>
      </c>
      <c r="I59">
        <f>$H59-播種日比較!$C$5</f>
        <v>56</v>
      </c>
      <c r="J59">
        <f>$H59-播種日比較!$C$6</f>
        <v>51</v>
      </c>
      <c r="K59">
        <f>$H59-播種日比較!$C$7</f>
        <v>46</v>
      </c>
      <c r="L59">
        <f>$H59-播種日比較!$C$8</f>
        <v>41</v>
      </c>
      <c r="M59">
        <f>$H59-播種日比較!$C$9</f>
        <v>36</v>
      </c>
      <c r="N59" s="3">
        <f t="shared" si="0"/>
        <v>156.14220721619503</v>
      </c>
      <c r="O59" s="3">
        <f t="shared" si="1"/>
        <v>107.80839118585583</v>
      </c>
      <c r="P59" s="3">
        <f t="shared" si="2"/>
        <v>72.619961316179115</v>
      </c>
      <c r="Q59" s="3">
        <f t="shared" si="3"/>
        <v>48.369596694889417</v>
      </c>
      <c r="R59" s="3">
        <f t="shared" si="4"/>
        <v>32.39015737056706</v>
      </c>
      <c r="S59" s="3">
        <f t="shared" si="5"/>
        <v>201.84773961078548</v>
      </c>
      <c r="T59" s="3">
        <f t="shared" si="6"/>
        <v>170.57409985000783</v>
      </c>
      <c r="U59" s="3">
        <f t="shared" si="7"/>
        <v>133.86601290711576</v>
      </c>
      <c r="V59" s="3">
        <f t="shared" si="8"/>
        <v>96.798717122442</v>
      </c>
      <c r="W59" s="3">
        <f t="shared" si="9"/>
        <v>63.897654719978092</v>
      </c>
      <c r="X59" s="3">
        <f t="shared" si="10"/>
        <v>192.5681342799214</v>
      </c>
      <c r="Y59" s="3">
        <f t="shared" si="11"/>
        <v>148.89806623458804</v>
      </c>
      <c r="Z59" s="3">
        <f t="shared" si="12"/>
        <v>105.71919767919843</v>
      </c>
      <c r="AA59" s="3">
        <f t="shared" si="13"/>
        <v>68.222887296036163</v>
      </c>
      <c r="AB59" s="3">
        <f t="shared" si="14"/>
        <v>39.885560029229623</v>
      </c>
      <c r="AC59">
        <f>IF(H59&lt;播種日比較!$C$14,0,播種日比較!$C$13*0.02*播種日比較!$C$12)</f>
        <v>24</v>
      </c>
      <c r="AD59" s="3">
        <f t="shared" si="19"/>
        <v>12.559131149655773</v>
      </c>
      <c r="AE59" s="3">
        <f t="shared" si="20"/>
        <v>18.458634719513974</v>
      </c>
      <c r="AF59" s="3">
        <f t="shared" si="21"/>
        <v>27.748800044859909</v>
      </c>
      <c r="AG59" s="3">
        <f t="shared" si="22"/>
        <v>42.047812694233791</v>
      </c>
      <c r="AH59" s="3">
        <f t="shared" si="23"/>
        <v>63.105128036581334</v>
      </c>
      <c r="AI59" s="3">
        <f t="shared" si="24"/>
        <v>9.5466376773835258</v>
      </c>
      <c r="AJ59" s="3">
        <f t="shared" si="25"/>
        <v>11.563693557885804</v>
      </c>
      <c r="AK59" s="3">
        <f t="shared" si="26"/>
        <v>15.148830368393368</v>
      </c>
      <c r="AL59" s="3">
        <f t="shared" si="27"/>
        <v>21.652428013737961</v>
      </c>
      <c r="AM59" s="3">
        <f t="shared" si="28"/>
        <v>34.11717152312653</v>
      </c>
      <c r="AN59" s="3">
        <f t="shared" si="29"/>
        <v>9.7787158267083338</v>
      </c>
      <c r="AO59" s="3">
        <f t="shared" si="30"/>
        <v>12.934982986909446</v>
      </c>
      <c r="AP59" s="3">
        <f t="shared" si="31"/>
        <v>18.708630889980913</v>
      </c>
      <c r="AQ59" s="3">
        <f t="shared" si="32"/>
        <v>29.860868037639847</v>
      </c>
      <c r="AR59" s="3">
        <f t="shared" si="33"/>
        <v>52.657280814205755</v>
      </c>
      <c r="AS59">
        <f>IF(播種日比較!$C$11-AD59&gt;0,0,AS58+1)</f>
        <v>0</v>
      </c>
      <c r="AT59">
        <f>IF(播種日比較!$C$11-AE59&gt;0,0,AT58+1)</f>
        <v>0</v>
      </c>
      <c r="AU59">
        <f>IF(播種日比較!$C$11-AF59&gt;0,0,AU58+1)</f>
        <v>0</v>
      </c>
      <c r="AV59">
        <f>IF(播種日比較!$C$11-AG59&gt;0,0,AV58+1)</f>
        <v>0</v>
      </c>
      <c r="AW59">
        <f>IF(播種日比較!$C$11-AH59&gt;0,0,AW58+1)</f>
        <v>1</v>
      </c>
      <c r="AX59">
        <f>IF(播種日比較!$C$11-AI59&gt;0,0,AX58+1)</f>
        <v>0</v>
      </c>
      <c r="AY59">
        <f>IF(播種日比較!$C$11-AJ59&gt;0,0,AY58+1)</f>
        <v>0</v>
      </c>
      <c r="AZ59">
        <f>IF(播種日比較!$C$11-AK59&gt;0,0,AZ58+1)</f>
        <v>0</v>
      </c>
      <c r="BA59">
        <f>IF(播種日比較!$C$11-AL59&gt;0,0,BA58+1)</f>
        <v>0</v>
      </c>
      <c r="BB59">
        <f>IF(播種日比較!$C$11-AM59&gt;0,0,BB58+1)</f>
        <v>0</v>
      </c>
      <c r="BC59">
        <f>IF(播種日比較!$C$11-AN59&gt;0,0,BC58+1)</f>
        <v>0</v>
      </c>
      <c r="BD59">
        <f>IF(播種日比較!$C$11-AO59&gt;0,0,BD58+1)</f>
        <v>0</v>
      </c>
      <c r="BE59">
        <f>IF(播種日比較!$C$11-AP59&gt;0,0,BE58+1)</f>
        <v>0</v>
      </c>
      <c r="BF59">
        <f>IF(播種日比較!$C$11-AQ59&gt;0,0,BF58+1)</f>
        <v>0</v>
      </c>
      <c r="BG59">
        <f>IF(播種日比較!$C$11-AR59&gt;0,0,BG58+1)</f>
        <v>0</v>
      </c>
      <c r="BH59" s="1">
        <f t="shared" si="34"/>
        <v>42663</v>
      </c>
      <c r="BI59">
        <f t="shared" si="18"/>
        <v>14</v>
      </c>
    </row>
    <row r="60" spans="2:61" x14ac:dyDescent="0.45">
      <c r="H60" s="1">
        <f t="shared" si="35"/>
        <v>42664</v>
      </c>
      <c r="I60">
        <f>$H60-播種日比較!$C$5</f>
        <v>57</v>
      </c>
      <c r="J60">
        <f>$H60-播種日比較!$C$6</f>
        <v>52</v>
      </c>
      <c r="K60">
        <f>$H60-播種日比較!$C$7</f>
        <v>47</v>
      </c>
      <c r="L60">
        <f>$H60-播種日比較!$C$8</f>
        <v>42</v>
      </c>
      <c r="M60">
        <f>$H60-播種日比較!$C$9</f>
        <v>37</v>
      </c>
      <c r="N60" s="3">
        <f t="shared" si="0"/>
        <v>164.66340033783536</v>
      </c>
      <c r="O60" s="3">
        <f t="shared" si="1"/>
        <v>114.30398286520672</v>
      </c>
      <c r="P60" s="3">
        <f t="shared" si="2"/>
        <v>77.354010323896674</v>
      </c>
      <c r="Q60" s="3">
        <f t="shared" si="3"/>
        <v>51.704148641814101</v>
      </c>
      <c r="R60" s="3">
        <f t="shared" si="4"/>
        <v>34.693642569930205</v>
      </c>
      <c r="S60" s="3">
        <f t="shared" si="5"/>
        <v>211.42344828028956</v>
      </c>
      <c r="T60" s="3">
        <f t="shared" si="6"/>
        <v>180.12230012819822</v>
      </c>
      <c r="U60" s="3">
        <f t="shared" si="7"/>
        <v>142.7142034666098</v>
      </c>
      <c r="V60" s="3">
        <f t="shared" si="8"/>
        <v>104.36007790634282</v>
      </c>
      <c r="W60" s="3">
        <f t="shared" si="9"/>
        <v>69.802363712450656</v>
      </c>
      <c r="X60" s="3">
        <f t="shared" si="10"/>
        <v>200.04459033411766</v>
      </c>
      <c r="Y60" s="3">
        <f t="shared" si="11"/>
        <v>155.920832569742</v>
      </c>
      <c r="Z60" s="3">
        <f t="shared" si="12"/>
        <v>111.75211823846959</v>
      </c>
      <c r="AA60" s="3">
        <f t="shared" si="13"/>
        <v>72.873854220511973</v>
      </c>
      <c r="AB60" s="3">
        <f t="shared" si="14"/>
        <v>43.066950291102224</v>
      </c>
      <c r="AC60">
        <f>IF(H60&lt;播種日比較!$C$14,0,播種日比較!$C$13*0.02*播種日比較!$C$12)</f>
        <v>24</v>
      </c>
      <c r="AD60" s="3">
        <f t="shared" si="19"/>
        <v>14.273859137764696</v>
      </c>
      <c r="AE60" s="3">
        <f t="shared" si="20"/>
        <v>20.928828094222851</v>
      </c>
      <c r="AF60" s="3">
        <f t="shared" si="21"/>
        <v>31.398939707874177</v>
      </c>
      <c r="AG60" s="3">
        <f t="shared" si="22"/>
        <v>47.508746653953352</v>
      </c>
      <c r="AH60" s="3">
        <f t="shared" si="23"/>
        <v>71.243591462765139</v>
      </c>
      <c r="AI60" s="3">
        <f t="shared" si="24"/>
        <v>10.882123137833249</v>
      </c>
      <c r="AJ60" s="3">
        <f t="shared" si="25"/>
        <v>13.131255936200493</v>
      </c>
      <c r="AK60" s="3">
        <f t="shared" si="26"/>
        <v>17.12728054586664</v>
      </c>
      <c r="AL60" s="3">
        <f t="shared" si="27"/>
        <v>24.357992697484807</v>
      </c>
      <c r="AM60" s="3">
        <f t="shared" si="28"/>
        <v>38.162205618814426</v>
      </c>
      <c r="AN60" s="3">
        <f t="shared" si="29"/>
        <v>11.19016584745061</v>
      </c>
      <c r="AO60" s="3">
        <f t="shared" si="30"/>
        <v>14.745856726633589</v>
      </c>
      <c r="AP60" s="3">
        <f t="shared" si="31"/>
        <v>21.235231241071826</v>
      </c>
      <c r="AQ60" s="3">
        <f t="shared" si="32"/>
        <v>33.735411853067632</v>
      </c>
      <c r="AR60" s="3">
        <f t="shared" si="33"/>
        <v>59.213420482047653</v>
      </c>
      <c r="AS60">
        <f>IF(播種日比較!$C$11-AD60&gt;0,0,AS59+1)</f>
        <v>0</v>
      </c>
      <c r="AT60">
        <f>IF(播種日比較!$C$11-AE60&gt;0,0,AT59+1)</f>
        <v>0</v>
      </c>
      <c r="AU60">
        <f>IF(播種日比較!$C$11-AF60&gt;0,0,AU59+1)</f>
        <v>0</v>
      </c>
      <c r="AV60">
        <f>IF(播種日比較!$C$11-AG60&gt;0,0,AV59+1)</f>
        <v>0</v>
      </c>
      <c r="AW60">
        <f>IF(播種日比較!$C$11-AH60&gt;0,0,AW59+1)</f>
        <v>2</v>
      </c>
      <c r="AX60">
        <f>IF(播種日比較!$C$11-AI60&gt;0,0,AX59+1)</f>
        <v>0</v>
      </c>
      <c r="AY60">
        <f>IF(播種日比較!$C$11-AJ60&gt;0,0,AY59+1)</f>
        <v>0</v>
      </c>
      <c r="AZ60">
        <f>IF(播種日比較!$C$11-AK60&gt;0,0,AZ59+1)</f>
        <v>0</v>
      </c>
      <c r="BA60">
        <f>IF(播種日比較!$C$11-AL60&gt;0,0,BA59+1)</f>
        <v>0</v>
      </c>
      <c r="BB60">
        <f>IF(播種日比較!$C$11-AM60&gt;0,0,BB59+1)</f>
        <v>0</v>
      </c>
      <c r="BC60">
        <f>IF(播種日比較!$C$11-AN60&gt;0,0,BC59+1)</f>
        <v>0</v>
      </c>
      <c r="BD60">
        <f>IF(播種日比較!$C$11-AO60&gt;0,0,BD59+1)</f>
        <v>0</v>
      </c>
      <c r="BE60">
        <f>IF(播種日比較!$C$11-AP60&gt;0,0,BE59+1)</f>
        <v>0</v>
      </c>
      <c r="BF60">
        <f>IF(播種日比較!$C$11-AQ60&gt;0,0,BF59+1)</f>
        <v>0</v>
      </c>
      <c r="BG60">
        <f>IF(播種日比較!$C$11-AR60&gt;0,0,BG59+1)</f>
        <v>0</v>
      </c>
      <c r="BH60" s="1">
        <f t="shared" si="34"/>
        <v>42664</v>
      </c>
      <c r="BI60">
        <f t="shared" si="18"/>
        <v>14</v>
      </c>
    </row>
    <row r="61" spans="2:61" x14ac:dyDescent="0.45">
      <c r="H61" s="1">
        <f t="shared" si="35"/>
        <v>42665</v>
      </c>
      <c r="I61">
        <f>$H61-播種日比較!$C$5</f>
        <v>58</v>
      </c>
      <c r="J61">
        <f>$H61-播種日比較!$C$6</f>
        <v>53</v>
      </c>
      <c r="K61">
        <f>$H61-播種日比較!$C$7</f>
        <v>48</v>
      </c>
      <c r="L61">
        <f>$H61-播種日比較!$C$8</f>
        <v>43</v>
      </c>
      <c r="M61">
        <f>$H61-播種日比較!$C$9</f>
        <v>38</v>
      </c>
      <c r="N61" s="3">
        <f t="shared" si="0"/>
        <v>173.40679037325586</v>
      </c>
      <c r="O61" s="3">
        <f t="shared" si="1"/>
        <v>121.01542652689596</v>
      </c>
      <c r="P61" s="3">
        <f t="shared" si="2"/>
        <v>82.276411085684856</v>
      </c>
      <c r="Q61" s="3">
        <f t="shared" si="3"/>
        <v>55.189672684064647</v>
      </c>
      <c r="R61" s="3">
        <f t="shared" si="4"/>
        <v>37.110655642786995</v>
      </c>
      <c r="S61" s="3">
        <f t="shared" si="5"/>
        <v>221.12976940569371</v>
      </c>
      <c r="T61" s="3">
        <f t="shared" si="6"/>
        <v>189.87834627657978</v>
      </c>
      <c r="U61" s="3">
        <f t="shared" si="7"/>
        <v>151.84024910961858</v>
      </c>
      <c r="V61" s="3">
        <f t="shared" si="8"/>
        <v>112.24536469641279</v>
      </c>
      <c r="W61" s="3">
        <f t="shared" si="9"/>
        <v>76.040340740133274</v>
      </c>
      <c r="X61" s="3">
        <f t="shared" si="10"/>
        <v>207.54816913812283</v>
      </c>
      <c r="Y61" s="3">
        <f t="shared" si="11"/>
        <v>163.03193852160047</v>
      </c>
      <c r="Z61" s="3">
        <f t="shared" si="12"/>
        <v>117.92664682156909</v>
      </c>
      <c r="AA61" s="3">
        <f t="shared" si="13"/>
        <v>77.691975046885375</v>
      </c>
      <c r="AB61" s="3">
        <f t="shared" si="14"/>
        <v>46.404995698430987</v>
      </c>
      <c r="AC61">
        <f>IF(H61&lt;播種日比較!$C$14,0,播種日比較!$C$13*0.02*播種日比較!$C$12)</f>
        <v>24</v>
      </c>
      <c r="AD61" s="3">
        <f t="shared" si="19"/>
        <v>15.90212836856419</v>
      </c>
      <c r="AE61" s="3">
        <f t="shared" si="20"/>
        <v>23.262026011876078</v>
      </c>
      <c r="AF61" s="3">
        <f t="shared" si="21"/>
        <v>34.83070025078873</v>
      </c>
      <c r="AG61" s="3">
        <f t="shared" si="22"/>
        <v>52.62479332436596</v>
      </c>
      <c r="AH61" s="3">
        <f t="shared" si="23"/>
        <v>78.851997627676155</v>
      </c>
      <c r="AI61" s="3">
        <f t="shared" si="24"/>
        <v>12.158988491310167</v>
      </c>
      <c r="AJ61" s="3">
        <f t="shared" si="25"/>
        <v>14.618276161061683</v>
      </c>
      <c r="AK61" s="3">
        <f t="shared" si="26"/>
        <v>18.98682004762701</v>
      </c>
      <c r="AL61" s="3">
        <f t="shared" si="27"/>
        <v>26.873490258922139</v>
      </c>
      <c r="AM61" s="3">
        <f t="shared" si="28"/>
        <v>41.875404934180565</v>
      </c>
      <c r="AN61" s="3">
        <f t="shared" si="29"/>
        <v>12.550587104592923</v>
      </c>
      <c r="AO61" s="3">
        <f t="shared" si="30"/>
        <v>16.477744010419158</v>
      </c>
      <c r="AP61" s="3">
        <f t="shared" si="31"/>
        <v>23.629541168358145</v>
      </c>
      <c r="AQ61" s="3">
        <f t="shared" si="32"/>
        <v>37.369673190948113</v>
      </c>
      <c r="AR61" s="3">
        <f t="shared" si="33"/>
        <v>65.297958082511585</v>
      </c>
      <c r="AS61">
        <f>IF(播種日比較!$C$11-AD61&gt;0,0,AS60+1)</f>
        <v>0</v>
      </c>
      <c r="AT61">
        <f>IF(播種日比較!$C$11-AE61&gt;0,0,AT60+1)</f>
        <v>0</v>
      </c>
      <c r="AU61">
        <f>IF(播種日比較!$C$11-AF61&gt;0,0,AU60+1)</f>
        <v>0</v>
      </c>
      <c r="AV61">
        <f>IF(播種日比較!$C$11-AG61&gt;0,0,AV60+1)</f>
        <v>0</v>
      </c>
      <c r="AW61">
        <f>IF(播種日比較!$C$11-AH61&gt;0,0,AW60+1)</f>
        <v>3</v>
      </c>
      <c r="AX61">
        <f>IF(播種日比較!$C$11-AI61&gt;0,0,AX60+1)</f>
        <v>0</v>
      </c>
      <c r="AY61">
        <f>IF(播種日比較!$C$11-AJ61&gt;0,0,AY60+1)</f>
        <v>0</v>
      </c>
      <c r="AZ61">
        <f>IF(播種日比較!$C$11-AK61&gt;0,0,AZ60+1)</f>
        <v>0</v>
      </c>
      <c r="BA61">
        <f>IF(播種日比較!$C$11-AL61&gt;0,0,BA60+1)</f>
        <v>0</v>
      </c>
      <c r="BB61">
        <f>IF(播種日比較!$C$11-AM61&gt;0,0,BB60+1)</f>
        <v>0</v>
      </c>
      <c r="BC61">
        <f>IF(播種日比較!$C$11-AN61&gt;0,0,BC60+1)</f>
        <v>0</v>
      </c>
      <c r="BD61">
        <f>IF(播種日比較!$C$11-AO61&gt;0,0,BD60+1)</f>
        <v>0</v>
      </c>
      <c r="BE61">
        <f>IF(播種日比較!$C$11-AP61&gt;0,0,BE60+1)</f>
        <v>0</v>
      </c>
      <c r="BF61">
        <f>IF(播種日比較!$C$11-AQ61&gt;0,0,BF60+1)</f>
        <v>0</v>
      </c>
      <c r="BG61">
        <f>IF(播種日比較!$C$11-AR61&gt;0,0,BG60+1)</f>
        <v>1</v>
      </c>
      <c r="BH61" s="1">
        <f t="shared" si="34"/>
        <v>42665</v>
      </c>
      <c r="BI61">
        <f t="shared" si="18"/>
        <v>13</v>
      </c>
    </row>
    <row r="62" spans="2:61" x14ac:dyDescent="0.45">
      <c r="H62" s="1">
        <f t="shared" si="35"/>
        <v>42666</v>
      </c>
      <c r="I62">
        <f>$H62-播種日比較!$C$5</f>
        <v>59</v>
      </c>
      <c r="J62">
        <f>$H62-播種日比較!$C$6</f>
        <v>54</v>
      </c>
      <c r="K62">
        <f>$H62-播種日比較!$C$7</f>
        <v>49</v>
      </c>
      <c r="L62">
        <f>$H62-播種日比較!$C$8</f>
        <v>44</v>
      </c>
      <c r="M62">
        <f>$H62-播種日比較!$C$9</f>
        <v>39</v>
      </c>
      <c r="N62" s="3">
        <f t="shared" si="0"/>
        <v>182.36579358891149</v>
      </c>
      <c r="O62" s="3">
        <f t="shared" si="1"/>
        <v>127.93997882211272</v>
      </c>
      <c r="P62" s="3">
        <f t="shared" si="2"/>
        <v>87.387275496886176</v>
      </c>
      <c r="Q62" s="3">
        <f t="shared" si="3"/>
        <v>58.827859313143051</v>
      </c>
      <c r="R62" s="3">
        <f t="shared" si="4"/>
        <v>39.643394331445187</v>
      </c>
      <c r="S62" s="3">
        <f t="shared" si="5"/>
        <v>230.9543350371159</v>
      </c>
      <c r="T62" s="3">
        <f t="shared" si="6"/>
        <v>199.82991890173489</v>
      </c>
      <c r="U62" s="3">
        <f t="shared" si="7"/>
        <v>161.23418889022207</v>
      </c>
      <c r="V62" s="3">
        <f t="shared" si="8"/>
        <v>120.4492751686404</v>
      </c>
      <c r="W62" s="3">
        <f t="shared" si="9"/>
        <v>82.612338613809172</v>
      </c>
      <c r="X62" s="3">
        <f t="shared" si="10"/>
        <v>215.0695933285277</v>
      </c>
      <c r="Y62" s="3">
        <f t="shared" si="11"/>
        <v>170.22195917473834</v>
      </c>
      <c r="Z62" s="3">
        <f t="shared" si="12"/>
        <v>124.23543619268722</v>
      </c>
      <c r="AA62" s="3">
        <f t="shared" si="13"/>
        <v>82.673787783070409</v>
      </c>
      <c r="AB62" s="3">
        <f t="shared" si="14"/>
        <v>49.900198637461529</v>
      </c>
      <c r="AC62">
        <f>IF(H62&lt;播種日比較!$C$14,0,播種日比較!$C$13*0.02*播種日比較!$C$12)</f>
        <v>24</v>
      </c>
      <c r="AD62" s="3">
        <f t="shared" si="19"/>
        <v>17.450406341202797</v>
      </c>
      <c r="AE62" s="3">
        <f t="shared" si="20"/>
        <v>25.468943222399091</v>
      </c>
      <c r="AF62" s="3">
        <f t="shared" si="21"/>
        <v>38.061753508497077</v>
      </c>
      <c r="AG62" s="3">
        <f t="shared" si="22"/>
        <v>57.424440030418864</v>
      </c>
      <c r="AH62" s="3">
        <f t="shared" si="23"/>
        <v>85.974317649413237</v>
      </c>
      <c r="AI62" s="3">
        <f t="shared" si="24"/>
        <v>13.381537274086185</v>
      </c>
      <c r="AJ62" s="3">
        <f t="shared" si="25"/>
        <v>16.031242461244769</v>
      </c>
      <c r="AK62" s="3">
        <f t="shared" si="26"/>
        <v>20.738017750297338</v>
      </c>
      <c r="AL62" s="3">
        <f t="shared" si="27"/>
        <v>29.217654977067181</v>
      </c>
      <c r="AM62" s="3">
        <f t="shared" si="28"/>
        <v>45.293210868671729</v>
      </c>
      <c r="AN62" s="3">
        <f t="shared" si="29"/>
        <v>13.863431643919153</v>
      </c>
      <c r="AO62" s="3">
        <f t="shared" si="30"/>
        <v>18.136477951359328</v>
      </c>
      <c r="AP62" s="3">
        <f t="shared" si="31"/>
        <v>25.902265842005569</v>
      </c>
      <c r="AQ62" s="3">
        <f t="shared" si="32"/>
        <v>40.784938763602689</v>
      </c>
      <c r="AR62" s="3">
        <f t="shared" si="33"/>
        <v>70.9563111329241</v>
      </c>
      <c r="AS62">
        <f>IF(播種日比較!$C$11-AD62&gt;0,0,AS61+1)</f>
        <v>0</v>
      </c>
      <c r="AT62">
        <f>IF(播種日比較!$C$11-AE62&gt;0,0,AT61+1)</f>
        <v>0</v>
      </c>
      <c r="AU62">
        <f>IF(播種日比較!$C$11-AF62&gt;0,0,AU61+1)</f>
        <v>0</v>
      </c>
      <c r="AV62">
        <f>IF(播種日比較!$C$11-AG62&gt;0,0,AV61+1)</f>
        <v>0</v>
      </c>
      <c r="AW62">
        <f>IF(播種日比較!$C$11-AH62&gt;0,0,AW61+1)</f>
        <v>4</v>
      </c>
      <c r="AX62">
        <f>IF(播種日比較!$C$11-AI62&gt;0,0,AX61+1)</f>
        <v>0</v>
      </c>
      <c r="AY62">
        <f>IF(播種日比較!$C$11-AJ62&gt;0,0,AY61+1)</f>
        <v>0</v>
      </c>
      <c r="AZ62">
        <f>IF(播種日比較!$C$11-AK62&gt;0,0,AZ61+1)</f>
        <v>0</v>
      </c>
      <c r="BA62">
        <f>IF(播種日比較!$C$11-AL62&gt;0,0,BA61+1)</f>
        <v>0</v>
      </c>
      <c r="BB62">
        <f>IF(播種日比較!$C$11-AM62&gt;0,0,BB61+1)</f>
        <v>0</v>
      </c>
      <c r="BC62">
        <f>IF(播種日比較!$C$11-AN62&gt;0,0,BC61+1)</f>
        <v>0</v>
      </c>
      <c r="BD62">
        <f>IF(播種日比較!$C$11-AO62&gt;0,0,BD61+1)</f>
        <v>0</v>
      </c>
      <c r="BE62">
        <f>IF(播種日比較!$C$11-AP62&gt;0,0,BE61+1)</f>
        <v>0</v>
      </c>
      <c r="BF62">
        <f>IF(播種日比較!$C$11-AQ62&gt;0,0,BF61+1)</f>
        <v>0</v>
      </c>
      <c r="BG62">
        <f>IF(播種日比較!$C$11-AR62&gt;0,0,BG61+1)</f>
        <v>2</v>
      </c>
      <c r="BH62" s="1">
        <f t="shared" si="34"/>
        <v>42666</v>
      </c>
      <c r="BI62">
        <f t="shared" si="18"/>
        <v>13</v>
      </c>
    </row>
    <row r="63" spans="2:61" x14ac:dyDescent="0.45">
      <c r="H63" s="1">
        <f t="shared" si="35"/>
        <v>42667</v>
      </c>
      <c r="I63">
        <f>$H63-播種日比較!$C$5</f>
        <v>60</v>
      </c>
      <c r="J63">
        <f>$H63-播種日比較!$C$6</f>
        <v>55</v>
      </c>
      <c r="K63">
        <f>$H63-播種日比較!$C$7</f>
        <v>50</v>
      </c>
      <c r="L63">
        <f>$H63-播種日比較!$C$8</f>
        <v>45</v>
      </c>
      <c r="M63">
        <f>$H63-播種日比較!$C$9</f>
        <v>40</v>
      </c>
      <c r="N63" s="3">
        <f t="shared" si="0"/>
        <v>191.53339485765147</v>
      </c>
      <c r="O63" s="3">
        <f t="shared" si="1"/>
        <v>135.07444297570538</v>
      </c>
      <c r="P63" s="3">
        <f t="shared" si="2"/>
        <v>92.686342534265975</v>
      </c>
      <c r="Q63" s="3">
        <f t="shared" si="3"/>
        <v>62.620147288013563</v>
      </c>
      <c r="R63" s="3">
        <f t="shared" si="4"/>
        <v>42.293914140547493</v>
      </c>
      <c r="S63" s="3">
        <f t="shared" si="5"/>
        <v>240.88473525124533</v>
      </c>
      <c r="T63" s="3">
        <f t="shared" si="6"/>
        <v>209.96432498985163</v>
      </c>
      <c r="U63" s="3">
        <f t="shared" si="7"/>
        <v>170.88529517515855</v>
      </c>
      <c r="V63" s="3">
        <f t="shared" si="8"/>
        <v>128.96540368789428</v>
      </c>
      <c r="W63" s="3">
        <f t="shared" si="9"/>
        <v>89.517868588451236</v>
      </c>
      <c r="X63" s="3">
        <f t="shared" si="10"/>
        <v>222.59983098341803</v>
      </c>
      <c r="Y63" s="3">
        <f t="shared" si="11"/>
        <v>177.48147609217747</v>
      </c>
      <c r="Z63" s="3">
        <f t="shared" si="12"/>
        <v>130.67085740601192</v>
      </c>
      <c r="AA63" s="3">
        <f t="shared" si="13"/>
        <v>87.8153664670605</v>
      </c>
      <c r="AB63" s="3">
        <f t="shared" si="14"/>
        <v>53.55262771473916</v>
      </c>
      <c r="AC63">
        <f>IF(H63&lt;播種日比較!$C$14,0,播種日比較!$C$13*0.02*播種日比較!$C$12)</f>
        <v>24</v>
      </c>
      <c r="AD63" s="3">
        <f t="shared" si="19"/>
        <v>18.924577158183912</v>
      </c>
      <c r="AE63" s="3">
        <f t="shared" si="20"/>
        <v>27.559293809499085</v>
      </c>
      <c r="AF63" s="3">
        <f t="shared" si="21"/>
        <v>41.108080868669752</v>
      </c>
      <c r="AG63" s="3">
        <f t="shared" si="22"/>
        <v>61.933419223294656</v>
      </c>
      <c r="AH63" s="3">
        <f t="shared" si="23"/>
        <v>92.650288576061911</v>
      </c>
      <c r="AI63" s="3">
        <f t="shared" si="24"/>
        <v>14.553686853767825</v>
      </c>
      <c r="AJ63" s="3">
        <f t="shared" si="25"/>
        <v>17.376008726609697</v>
      </c>
      <c r="AK63" s="3">
        <f t="shared" si="26"/>
        <v>22.390312881291827</v>
      </c>
      <c r="AL63" s="3">
        <f t="shared" si="27"/>
        <v>31.407024630495982</v>
      </c>
      <c r="AM63" s="3">
        <f t="shared" si="28"/>
        <v>48.447362610985408</v>
      </c>
      <c r="AN63" s="3">
        <f t="shared" si="29"/>
        <v>15.131864508082035</v>
      </c>
      <c r="AO63" s="3">
        <f t="shared" si="30"/>
        <v>19.727364771738412</v>
      </c>
      <c r="AP63" s="3">
        <f t="shared" si="31"/>
        <v>28.063060886758066</v>
      </c>
      <c r="AQ63" s="3">
        <f t="shared" si="32"/>
        <v>44.000240965665256</v>
      </c>
      <c r="AR63" s="3">
        <f t="shared" si="33"/>
        <v>76.22874972698321</v>
      </c>
      <c r="AS63">
        <f>IF(播種日比較!$C$11-AD63&gt;0,0,AS62+1)</f>
        <v>0</v>
      </c>
      <c r="AT63">
        <f>IF(播種日比較!$C$11-AE63&gt;0,0,AT62+1)</f>
        <v>0</v>
      </c>
      <c r="AU63">
        <f>IF(播種日比較!$C$11-AF63&gt;0,0,AU62+1)</f>
        <v>0</v>
      </c>
      <c r="AV63">
        <f>IF(播種日比較!$C$11-AG63&gt;0,0,AV62+1)</f>
        <v>1</v>
      </c>
      <c r="AW63">
        <f>IF(播種日比較!$C$11-AH63&gt;0,0,AW62+1)</f>
        <v>5</v>
      </c>
      <c r="AX63">
        <f>IF(播種日比較!$C$11-AI63&gt;0,0,AX62+1)</f>
        <v>0</v>
      </c>
      <c r="AY63">
        <f>IF(播種日比較!$C$11-AJ63&gt;0,0,AY62+1)</f>
        <v>0</v>
      </c>
      <c r="AZ63">
        <f>IF(播種日比較!$C$11-AK63&gt;0,0,AZ62+1)</f>
        <v>0</v>
      </c>
      <c r="BA63">
        <f>IF(播種日比較!$C$11-AL63&gt;0,0,BA62+1)</f>
        <v>0</v>
      </c>
      <c r="BB63">
        <f>IF(播種日比較!$C$11-AM63&gt;0,0,BB62+1)</f>
        <v>0</v>
      </c>
      <c r="BC63">
        <f>IF(播種日比較!$C$11-AN63&gt;0,0,BC62+1)</f>
        <v>0</v>
      </c>
      <c r="BD63">
        <f>IF(播種日比較!$C$11-AO63&gt;0,0,BD62+1)</f>
        <v>0</v>
      </c>
      <c r="BE63">
        <f>IF(播種日比較!$C$11-AP63&gt;0,0,BE62+1)</f>
        <v>0</v>
      </c>
      <c r="BF63">
        <f>IF(播種日比較!$C$11-AQ63&gt;0,0,BF62+1)</f>
        <v>0</v>
      </c>
      <c r="BG63">
        <f>IF(播種日比較!$C$11-AR63&gt;0,0,BG62+1)</f>
        <v>3</v>
      </c>
      <c r="BH63" s="1">
        <f t="shared" si="34"/>
        <v>42667</v>
      </c>
      <c r="BI63">
        <f t="shared" si="18"/>
        <v>12</v>
      </c>
    </row>
    <row r="64" spans="2:61" x14ac:dyDescent="0.45">
      <c r="H64" s="1">
        <f t="shared" si="35"/>
        <v>42668</v>
      </c>
      <c r="I64">
        <f>$H64-播種日比較!$C$5</f>
        <v>61</v>
      </c>
      <c r="J64">
        <f>$H64-播種日比較!$C$6</f>
        <v>56</v>
      </c>
      <c r="K64">
        <f>$H64-播種日比較!$C$7</f>
        <v>51</v>
      </c>
      <c r="L64">
        <f>$H64-播種日比較!$C$8</f>
        <v>46</v>
      </c>
      <c r="M64">
        <f>$H64-播種日比較!$C$9</f>
        <v>41</v>
      </c>
      <c r="N64" s="3">
        <f t="shared" si="0"/>
        <v>200.90218033902516</v>
      </c>
      <c r="O64" s="3">
        <f t="shared" si="1"/>
        <v>142.41518466014344</v>
      </c>
      <c r="P64" s="3">
        <f t="shared" si="2"/>
        <v>98.172980326164691</v>
      </c>
      <c r="Q64" s="3">
        <f t="shared" si="3"/>
        <v>66.567718352959361</v>
      </c>
      <c r="R64" s="3">
        <f t="shared" si="4"/>
        <v>45.064121355364705</v>
      </c>
      <c r="S64" s="3">
        <f t="shared" si="5"/>
        <v>250.90857079801793</v>
      </c>
      <c r="T64" s="3">
        <f t="shared" si="6"/>
        <v>220.26856682578284</v>
      </c>
      <c r="U64" s="3">
        <f t="shared" si="7"/>
        <v>180.78214505889727</v>
      </c>
      <c r="V64" s="3">
        <f t="shared" si="8"/>
        <v>137.78629269929922</v>
      </c>
      <c r="W64" s="3">
        <f t="shared" si="9"/>
        <v>96.75520856017225</v>
      </c>
      <c r="X64" s="3">
        <f t="shared" si="10"/>
        <v>230.13011998966087</v>
      </c>
      <c r="Y64" s="3">
        <f t="shared" si="11"/>
        <v>184.80111699606312</v>
      </c>
      <c r="Z64" s="3">
        <f t="shared" si="12"/>
        <v>137.22504180202387</v>
      </c>
      <c r="AA64" s="3">
        <f t="shared" si="13"/>
        <v>93.112346626414705</v>
      </c>
      <c r="AB64" s="3">
        <f t="shared" si="14"/>
        <v>57.361918572752913</v>
      </c>
      <c r="AC64">
        <f>IF(H64&lt;播種日比較!$C$14,0,播種日比較!$C$13*0.02*播種日比較!$C$12)</f>
        <v>24</v>
      </c>
      <c r="AD64" s="3">
        <f t="shared" si="19"/>
        <v>20.330002130177725</v>
      </c>
      <c r="AE64" s="3">
        <f t="shared" si="20"/>
        <v>29.541897994932484</v>
      </c>
      <c r="AF64" s="3">
        <f t="shared" si="21"/>
        <v>43.98415675266957</v>
      </c>
      <c r="AG64" s="3">
        <f t="shared" si="22"/>
        <v>66.17500881300181</v>
      </c>
      <c r="AH64" s="3">
        <f t="shared" si="23"/>
        <v>98.915870433298267</v>
      </c>
      <c r="AI64" s="3">
        <f t="shared" si="24"/>
        <v>15.679008879549741</v>
      </c>
      <c r="AJ64" s="3">
        <f t="shared" si="25"/>
        <v>18.657866348173069</v>
      </c>
      <c r="AK64" s="3">
        <f t="shared" si="26"/>
        <v>23.95215374275789</v>
      </c>
      <c r="AL64" s="3">
        <f t="shared" si="27"/>
        <v>33.45623384895336</v>
      </c>
      <c r="AM64" s="3">
        <f t="shared" si="28"/>
        <v>51.365582160901162</v>
      </c>
      <c r="AN64" s="3">
        <f t="shared" si="29"/>
        <v>16.358791870693917</v>
      </c>
      <c r="AO64" s="3">
        <f t="shared" si="30"/>
        <v>21.25523941755284</v>
      </c>
      <c r="AP64" s="3">
        <f t="shared" si="31"/>
        <v>30.120651378031695</v>
      </c>
      <c r="AQ64" s="3">
        <f t="shared" si="32"/>
        <v>47.032630883935994</v>
      </c>
      <c r="AR64" s="3">
        <f t="shared" si="33"/>
        <v>81.151056166548315</v>
      </c>
      <c r="AS64">
        <f>IF(播種日比較!$C$11-AD64&gt;0,0,AS63+1)</f>
        <v>0</v>
      </c>
      <c r="AT64">
        <f>IF(播種日比較!$C$11-AE64&gt;0,0,AT63+1)</f>
        <v>0</v>
      </c>
      <c r="AU64">
        <f>IF(播種日比較!$C$11-AF64&gt;0,0,AU63+1)</f>
        <v>0</v>
      </c>
      <c r="AV64">
        <f>IF(播種日比較!$C$11-AG64&gt;0,0,AV63+1)</f>
        <v>2</v>
      </c>
      <c r="AW64">
        <f>IF(播種日比較!$C$11-AH64&gt;0,0,AW63+1)</f>
        <v>6</v>
      </c>
      <c r="AX64">
        <f>IF(播種日比較!$C$11-AI64&gt;0,0,AX63+1)</f>
        <v>0</v>
      </c>
      <c r="AY64">
        <f>IF(播種日比較!$C$11-AJ64&gt;0,0,AY63+1)</f>
        <v>0</v>
      </c>
      <c r="AZ64">
        <f>IF(播種日比較!$C$11-AK64&gt;0,0,AZ63+1)</f>
        <v>0</v>
      </c>
      <c r="BA64">
        <f>IF(播種日比較!$C$11-AL64&gt;0,0,BA63+1)</f>
        <v>0</v>
      </c>
      <c r="BB64">
        <f>IF(播種日比較!$C$11-AM64&gt;0,0,BB63+1)</f>
        <v>0</v>
      </c>
      <c r="BC64">
        <f>IF(播種日比較!$C$11-AN64&gt;0,0,BC63+1)</f>
        <v>0</v>
      </c>
      <c r="BD64">
        <f>IF(播種日比較!$C$11-AO64&gt;0,0,BD63+1)</f>
        <v>0</v>
      </c>
      <c r="BE64">
        <f>IF(播種日比較!$C$11-AP64&gt;0,0,BE63+1)</f>
        <v>0</v>
      </c>
      <c r="BF64">
        <f>IF(播種日比較!$C$11-AQ64&gt;0,0,BF63+1)</f>
        <v>0</v>
      </c>
      <c r="BG64">
        <f>IF(播種日比較!$C$11-AR64&gt;0,0,BG63+1)</f>
        <v>4</v>
      </c>
      <c r="BH64" s="1">
        <f t="shared" si="34"/>
        <v>42668</v>
      </c>
      <c r="BI64">
        <f t="shared" si="18"/>
        <v>12</v>
      </c>
    </row>
    <row r="65" spans="8:61" x14ac:dyDescent="0.45">
      <c r="H65" s="1">
        <f t="shared" si="35"/>
        <v>42669</v>
      </c>
      <c r="I65">
        <f>$H65-播種日比較!$C$5</f>
        <v>62</v>
      </c>
      <c r="J65">
        <f>$H65-播種日比較!$C$6</f>
        <v>57</v>
      </c>
      <c r="K65">
        <f>$H65-播種日比較!$C$7</f>
        <v>52</v>
      </c>
      <c r="L65">
        <f>$H65-播種日比較!$C$8</f>
        <v>47</v>
      </c>
      <c r="M65">
        <f>$H65-播種日比較!$C$9</f>
        <v>42</v>
      </c>
      <c r="N65" s="3">
        <f t="shared" si="0"/>
        <v>210.46437094729424</v>
      </c>
      <c r="O65" s="3">
        <f t="shared" si="1"/>
        <v>149.95814949761743</v>
      </c>
      <c r="P65" s="3">
        <f t="shared" si="2"/>
        <v>103.84618982477254</v>
      </c>
      <c r="Q65" s="3">
        <f t="shared" si="3"/>
        <v>70.671493053666396</v>
      </c>
      <c r="R65" s="3">
        <f t="shared" si="4"/>
        <v>47.955766623054835</v>
      </c>
      <c r="S65" s="3">
        <f t="shared" si="5"/>
        <v>261.01350281966501</v>
      </c>
      <c r="T65" s="3">
        <f t="shared" si="6"/>
        <v>230.72940946661686</v>
      </c>
      <c r="U65" s="3">
        <f t="shared" si="7"/>
        <v>190.9126935668009</v>
      </c>
      <c r="V65" s="3">
        <f t="shared" si="8"/>
        <v>146.90349031607121</v>
      </c>
      <c r="W65" s="3">
        <f t="shared" si="9"/>
        <v>104.32142125421579</v>
      </c>
      <c r="X65" s="3">
        <f t="shared" si="10"/>
        <v>237.65198931978065</v>
      </c>
      <c r="Y65" s="3">
        <f t="shared" si="11"/>
        <v>192.1715929238369</v>
      </c>
      <c r="Z65" s="3">
        <f t="shared" si="12"/>
        <v>143.88992254209734</v>
      </c>
      <c r="AA65" s="3">
        <f t="shared" si="13"/>
        <v>98.559952639224633</v>
      </c>
      <c r="AB65" s="3">
        <f t="shared" si="14"/>
        <v>61.327277376403273</v>
      </c>
      <c r="AC65">
        <f>IF(H65&lt;播種日比較!$C$14,0,播種日比較!$C$13*0.02*播種日比較!$C$12)</f>
        <v>24</v>
      </c>
      <c r="AD65" s="3">
        <f t="shared" si="19"/>
        <v>21.671573341996655</v>
      </c>
      <c r="AE65" s="3">
        <f t="shared" si="20"/>
        <v>31.424776265452596</v>
      </c>
      <c r="AF65" s="3">
        <f t="shared" si="21"/>
        <v>46.703110059024922</v>
      </c>
      <c r="AG65" s="3">
        <f t="shared" si="22"/>
        <v>70.170296431477027</v>
      </c>
      <c r="AH65" s="3">
        <f t="shared" si="23"/>
        <v>104.803649131444</v>
      </c>
      <c r="AI65" s="3">
        <f t="shared" si="24"/>
        <v>16.760764950121878</v>
      </c>
      <c r="AJ65" s="3">
        <f t="shared" si="25"/>
        <v>19.88160692736145</v>
      </c>
      <c r="AK65" s="3">
        <f t="shared" si="26"/>
        <v>25.431117429777863</v>
      </c>
      <c r="AL65" s="3">
        <f t="shared" si="27"/>
        <v>35.37826402379109</v>
      </c>
      <c r="AM65" s="3">
        <f t="shared" si="28"/>
        <v>54.072149400705328</v>
      </c>
      <c r="AN65" s="3">
        <f t="shared" si="29"/>
        <v>17.546886033021931</v>
      </c>
      <c r="AO65" s="3">
        <f t="shared" si="30"/>
        <v>22.724514542354324</v>
      </c>
      <c r="AP65" s="3">
        <f t="shared" si="31"/>
        <v>32.082935714475504</v>
      </c>
      <c r="AQ65" s="3">
        <f t="shared" si="32"/>
        <v>49.897414537089865</v>
      </c>
      <c r="AR65" s="3">
        <f t="shared" si="33"/>
        <v>85.755091324403054</v>
      </c>
      <c r="AS65">
        <f>IF(播種日比較!$C$11-AD65&gt;0,0,AS64+1)</f>
        <v>0</v>
      </c>
      <c r="AT65">
        <f>IF(播種日比較!$C$11-AE65&gt;0,0,AT64+1)</f>
        <v>0</v>
      </c>
      <c r="AU65">
        <f>IF(播種日比較!$C$11-AF65&gt;0,0,AU64+1)</f>
        <v>0</v>
      </c>
      <c r="AV65">
        <f>IF(播種日比較!$C$11-AG65&gt;0,0,AV64+1)</f>
        <v>3</v>
      </c>
      <c r="AW65">
        <f>IF(播種日比較!$C$11-AH65&gt;0,0,AW64+1)</f>
        <v>7</v>
      </c>
      <c r="AX65">
        <f>IF(播種日比較!$C$11-AI65&gt;0,0,AX64+1)</f>
        <v>0</v>
      </c>
      <c r="AY65">
        <f>IF(播種日比較!$C$11-AJ65&gt;0,0,AY64+1)</f>
        <v>0</v>
      </c>
      <c r="AZ65">
        <f>IF(播種日比較!$C$11-AK65&gt;0,0,AZ64+1)</f>
        <v>0</v>
      </c>
      <c r="BA65">
        <f>IF(播種日比較!$C$11-AL65&gt;0,0,BA64+1)</f>
        <v>0</v>
      </c>
      <c r="BB65">
        <f>IF(播種日比較!$C$11-AM65&gt;0,0,BB64+1)</f>
        <v>0</v>
      </c>
      <c r="BC65">
        <f>IF(播種日比較!$C$11-AN65&gt;0,0,BC64+1)</f>
        <v>0</v>
      </c>
      <c r="BD65">
        <f>IF(播種日比較!$C$11-AO65&gt;0,0,BD64+1)</f>
        <v>0</v>
      </c>
      <c r="BE65">
        <f>IF(播種日比較!$C$11-AP65&gt;0,0,BE64+1)</f>
        <v>0</v>
      </c>
      <c r="BF65">
        <f>IF(播種日比較!$C$11-AQ65&gt;0,0,BF64+1)</f>
        <v>0</v>
      </c>
      <c r="BG65">
        <f>IF(播種日比較!$C$11-AR65&gt;0,0,BG64+1)</f>
        <v>5</v>
      </c>
      <c r="BH65" s="1">
        <f t="shared" si="34"/>
        <v>42669</v>
      </c>
      <c r="BI65">
        <f t="shared" si="18"/>
        <v>12</v>
      </c>
    </row>
    <row r="66" spans="8:61" x14ac:dyDescent="0.45">
      <c r="H66" s="1">
        <f t="shared" si="35"/>
        <v>42670</v>
      </c>
      <c r="I66">
        <f>$H66-播種日比較!$C$5</f>
        <v>63</v>
      </c>
      <c r="J66">
        <f>$H66-播種日比較!$C$6</f>
        <v>58</v>
      </c>
      <c r="K66">
        <f>$H66-播種日比較!$C$7</f>
        <v>53</v>
      </c>
      <c r="L66">
        <f>$H66-播種日比較!$C$8</f>
        <v>48</v>
      </c>
      <c r="M66">
        <f>$H66-播種日比較!$C$9</f>
        <v>43</v>
      </c>
      <c r="N66" s="3">
        <f t="shared" si="0"/>
        <v>220.21185635806708</v>
      </c>
      <c r="O66" s="3">
        <f t="shared" si="1"/>
        <v>157.69888201961976</v>
      </c>
      <c r="P66" s="3">
        <f t="shared" si="2"/>
        <v>109.70461001125095</v>
      </c>
      <c r="Q66" s="3">
        <f t="shared" si="3"/>
        <v>74.932127650803139</v>
      </c>
      <c r="R66" s="3">
        <f t="shared" si="4"/>
        <v>50.970439120711951</v>
      </c>
      <c r="S66" s="3">
        <f t="shared" si="5"/>
        <v>271.18729947108659</v>
      </c>
      <c r="T66" s="3">
        <f t="shared" si="6"/>
        <v>241.33344630812556</v>
      </c>
      <c r="U66" s="3">
        <f t="shared" si="7"/>
        <v>201.26434788442563</v>
      </c>
      <c r="V66" s="3">
        <f t="shared" si="8"/>
        <v>156.30761322436564</v>
      </c>
      <c r="W66" s="3">
        <f t="shared" si="9"/>
        <v>112.21238179768534</v>
      </c>
      <c r="X66" s="3">
        <f t="shared" si="10"/>
        <v>245.15727730898092</v>
      </c>
      <c r="Y66" s="3">
        <f t="shared" si="11"/>
        <v>199.58373275339827</v>
      </c>
      <c r="Z66" s="3">
        <f t="shared" si="12"/>
        <v>150.65727537420346</v>
      </c>
      <c r="AA66" s="3">
        <f t="shared" si="13"/>
        <v>104.15302667834059</v>
      </c>
      <c r="AB66" s="3">
        <f t="shared" si="14"/>
        <v>65.447486850410101</v>
      </c>
      <c r="AC66">
        <f>IF(H66&lt;播種日比較!$C$14,0,播種日比較!$C$13*0.02*播種日比較!$C$12)</f>
        <v>24</v>
      </c>
      <c r="AD66" s="3">
        <f t="shared" si="19"/>
        <v>22.953761076327186</v>
      </c>
      <c r="AE66" s="3">
        <f t="shared" si="20"/>
        <v>33.215232466285663</v>
      </c>
      <c r="AF66" s="3">
        <f t="shared" si="21"/>
        <v>49.276866450369951</v>
      </c>
      <c r="AG66" s="3">
        <f t="shared" si="22"/>
        <v>73.938412325533648</v>
      </c>
      <c r="AH66" s="3">
        <f t="shared" si="23"/>
        <v>110.34319216947398</v>
      </c>
      <c r="AI66" s="3">
        <f t="shared" si="24"/>
        <v>17.801938123523293</v>
      </c>
      <c r="AJ66" s="3">
        <f t="shared" si="25"/>
        <v>21.051577130397348</v>
      </c>
      <c r="AK66" s="3">
        <f t="shared" si="26"/>
        <v>26.834013392944719</v>
      </c>
      <c r="AL66" s="3">
        <f t="shared" si="27"/>
        <v>37.184656785806965</v>
      </c>
      <c r="AM66" s="3">
        <f t="shared" si="28"/>
        <v>56.588386349365258</v>
      </c>
      <c r="AN66" s="3">
        <f t="shared" si="29"/>
        <v>18.698607671782874</v>
      </c>
      <c r="AO66" s="3">
        <f t="shared" si="30"/>
        <v>24.139223733735871</v>
      </c>
      <c r="AP66" s="3">
        <f t="shared" si="31"/>
        <v>33.957076478505392</v>
      </c>
      <c r="AQ66" s="3">
        <f t="shared" si="32"/>
        <v>52.608357753828741</v>
      </c>
      <c r="AR66" s="3">
        <f t="shared" si="33"/>
        <v>90.069282056001811</v>
      </c>
      <c r="AS66">
        <f>IF(播種日比較!$C$11-AD66&gt;0,0,AS65+1)</f>
        <v>0</v>
      </c>
      <c r="AT66">
        <f>IF(播種日比較!$C$11-AE66&gt;0,0,AT65+1)</f>
        <v>0</v>
      </c>
      <c r="AU66">
        <f>IF(播種日比較!$C$11-AF66&gt;0,0,AU65+1)</f>
        <v>0</v>
      </c>
      <c r="AV66">
        <f>IF(播種日比較!$C$11-AG66&gt;0,0,AV65+1)</f>
        <v>4</v>
      </c>
      <c r="AW66">
        <f>IF(播種日比較!$C$11-AH66&gt;0,0,AW65+1)</f>
        <v>8</v>
      </c>
      <c r="AX66">
        <f>IF(播種日比較!$C$11-AI66&gt;0,0,AX65+1)</f>
        <v>0</v>
      </c>
      <c r="AY66">
        <f>IF(播種日比較!$C$11-AJ66&gt;0,0,AY65+1)</f>
        <v>0</v>
      </c>
      <c r="AZ66">
        <f>IF(播種日比較!$C$11-AK66&gt;0,0,AZ65+1)</f>
        <v>0</v>
      </c>
      <c r="BA66">
        <f>IF(播種日比較!$C$11-AL66&gt;0,0,BA65+1)</f>
        <v>0</v>
      </c>
      <c r="BB66">
        <f>IF(播種日比較!$C$11-AM66&gt;0,0,BB65+1)</f>
        <v>0</v>
      </c>
      <c r="BC66">
        <f>IF(播種日比較!$C$11-AN66&gt;0,0,BC65+1)</f>
        <v>0</v>
      </c>
      <c r="BD66">
        <f>IF(播種日比較!$C$11-AO66&gt;0,0,BD65+1)</f>
        <v>0</v>
      </c>
      <c r="BE66">
        <f>IF(播種日比較!$C$11-AP66&gt;0,0,BE65+1)</f>
        <v>0</v>
      </c>
      <c r="BF66">
        <f>IF(播種日比較!$C$11-AQ66&gt;0,0,BF65+1)</f>
        <v>0</v>
      </c>
      <c r="BG66">
        <f>IF(播種日比較!$C$11-AR66&gt;0,0,BG65+1)</f>
        <v>6</v>
      </c>
      <c r="BH66" s="1">
        <f t="shared" si="34"/>
        <v>42670</v>
      </c>
      <c r="BI66">
        <f t="shared" si="18"/>
        <v>12</v>
      </c>
    </row>
    <row r="67" spans="8:61" x14ac:dyDescent="0.45">
      <c r="H67" s="1">
        <f t="shared" si="35"/>
        <v>42671</v>
      </c>
      <c r="I67">
        <f>$H67-播種日比較!$C$5</f>
        <v>64</v>
      </c>
      <c r="J67">
        <f>$H67-播種日比較!$C$6</f>
        <v>59</v>
      </c>
      <c r="K67">
        <f>$H67-播種日比較!$C$7</f>
        <v>54</v>
      </c>
      <c r="L67">
        <f>$H67-播種日比較!$C$8</f>
        <v>49</v>
      </c>
      <c r="M67">
        <f>$H67-播種日比較!$C$9</f>
        <v>44</v>
      </c>
      <c r="N67" s="3">
        <f t="shared" ref="N67:N130" si="54">IF($I67&lt;0,NA(),$B$29*EXP(-$C$29*EXP(-$D$29*$I67)))</f>
        <v>230.13622931570444</v>
      </c>
      <c r="O67" s="3">
        <f t="shared" ref="O67:O130" si="55">IF($J67&lt;0,NA(),$B$30*EXP(-$C$30*EXP(-$D$30*$J67)))</f>
        <v>165.63254591120113</v>
      </c>
      <c r="P67" s="3">
        <f t="shared" ref="P67:P130" si="56">IF($K67&lt;0,NA(),$B$31*EXP(-$C$31*EXP(-$D$31*$K67)))</f>
        <v>115.74652455631396</v>
      </c>
      <c r="Q67" s="3">
        <f t="shared" ref="Q67:Q130" si="57">IF($L67&lt;0,NA(),$B$32*EXP(-$C$32*EXP(-$D$32*$L67)))</f>
        <v>79.350012123038681</v>
      </c>
      <c r="R67" s="3">
        <f t="shared" ref="R67:R130" si="58">IF($M67&lt;0,NA(),$B$33*EXP(-$C$33*EXP(-$D$33*$M67)))</f>
        <v>54.109561329883832</v>
      </c>
      <c r="S67" s="3">
        <f t="shared" ref="S67:S130" si="59">IF($I67&lt;0,NA(),$B$34*EXP(-$C$34*EXP(-$D$34*$I67)))</f>
        <v>281.41787931447237</v>
      </c>
      <c r="T67" s="3">
        <f t="shared" ref="T67:T130" si="60">IF($J67&lt;0,NA(),$B$35*EXP(-$C$35*EXP(-$D$35*$J67)))</f>
        <v>252.06716233932974</v>
      </c>
      <c r="U67" s="3">
        <f t="shared" ref="U67:U130" si="61">IF($K67&lt;0,NA(),$B$36*EXP(-$C$36*EXP(-$D$36*$K67)))</f>
        <v>211.82404189650634</v>
      </c>
      <c r="V67" s="3">
        <f t="shared" ref="V67:V130" si="62">IF($L67&lt;0,NA(),$B$37*EXP(-$C$37*EXP(-$D$37*$L67)))</f>
        <v>165.9884140200719</v>
      </c>
      <c r="W67" s="3">
        <f t="shared" ref="W67:W130" si="63">IF($M67&lt;0,NA(),$B$38*EXP(-$C$38*EXP(-$D$38*$M67)))</f>
        <v>120.42281398071883</v>
      </c>
      <c r="X67" s="3">
        <f t="shared" ref="X67:X130" si="64">IF($I67&lt;0,NA(),$B$39*EXP(-$C$39*EXP(-$D$39*$I67)))</f>
        <v>252.63814704204722</v>
      </c>
      <c r="Y67" s="3">
        <f t="shared" ref="Y67:Y130" si="65">IF($J67&lt;0,NA(),$B$40*EXP(-$C$40*EXP(-$D$40*$J67)))</f>
        <v>207.02851502583547</v>
      </c>
      <c r="Z67" s="3">
        <f t="shared" ref="Z67:Z130" si="66">IF($K67&lt;0,NA(),$B$41*EXP(-$C$41*EXP(-$D$41*$K67)))</f>
        <v>157.51875835418639</v>
      </c>
      <c r="AA67" s="3">
        <f t="shared" ref="AA67:AA130" si="67">IF($L67&lt;0,NA(),$B$42*EXP(-$C$42*EXP(-$D$42*$L67)))</f>
        <v>109.88605892501498</v>
      </c>
      <c r="AB67" s="3">
        <f t="shared" ref="AB67:AB130" si="68">IF($M67&lt;0,NA(),$B$43*EXP(-$C$43*EXP(-$D$43*$M67)))</f>
        <v>69.720914727937014</v>
      </c>
      <c r="AC67">
        <f>IF(H67&lt;播種日比較!$C$14,0,播種日比較!$C$13*0.02*播種日比較!$C$12)</f>
        <v>24</v>
      </c>
      <c r="AD67" s="3">
        <f t="shared" si="19"/>
        <v>24.180655868233828</v>
      </c>
      <c r="AE67" s="3">
        <f t="shared" si="20"/>
        <v>34.919927275045325</v>
      </c>
      <c r="AF67" s="3">
        <f t="shared" si="21"/>
        <v>51.716273959656313</v>
      </c>
      <c r="AG67" s="3">
        <f t="shared" si="22"/>
        <v>77.496734922115735</v>
      </c>
      <c r="AH67" s="3">
        <f t="shared" si="23"/>
        <v>115.56136312183267</v>
      </c>
      <c r="AI67" s="3">
        <f t="shared" si="24"/>
        <v>18.805260804599122</v>
      </c>
      <c r="AJ67" s="3">
        <f t="shared" si="25"/>
        <v>22.171726770501483</v>
      </c>
      <c r="AK67" s="3">
        <f t="shared" si="26"/>
        <v>28.166973233803688</v>
      </c>
      <c r="AL67" s="3">
        <f t="shared" si="27"/>
        <v>38.885696842387823</v>
      </c>
      <c r="AM67" s="3">
        <f t="shared" si="28"/>
        <v>58.933066164119289</v>
      </c>
      <c r="AN67" s="3">
        <f t="shared" si="29"/>
        <v>19.816225673982192</v>
      </c>
      <c r="AO67" s="3">
        <f t="shared" si="30"/>
        <v>25.503059730633378</v>
      </c>
      <c r="AP67" s="3">
        <f t="shared" si="31"/>
        <v>35.749580076975803</v>
      </c>
      <c r="AQ67" s="3">
        <f t="shared" si="32"/>
        <v>55.177864240262522</v>
      </c>
      <c r="AR67" s="3">
        <f t="shared" si="33"/>
        <v>94.119041619229861</v>
      </c>
      <c r="AS67">
        <f>IF(播種日比較!$C$11-AD67&gt;0,0,AS66+1)</f>
        <v>0</v>
      </c>
      <c r="AT67">
        <f>IF(播種日比較!$C$11-AE67&gt;0,0,AT66+1)</f>
        <v>0</v>
      </c>
      <c r="AU67">
        <f>IF(播種日比較!$C$11-AF67&gt;0,0,AU66+1)</f>
        <v>0</v>
      </c>
      <c r="AV67">
        <f>IF(播種日比較!$C$11-AG67&gt;0,0,AV66+1)</f>
        <v>5</v>
      </c>
      <c r="AW67">
        <f>IF(播種日比較!$C$11-AH67&gt;0,0,AW66+1)</f>
        <v>9</v>
      </c>
      <c r="AX67">
        <f>IF(播種日比較!$C$11-AI67&gt;0,0,AX66+1)</f>
        <v>0</v>
      </c>
      <c r="AY67">
        <f>IF(播種日比較!$C$11-AJ67&gt;0,0,AY66+1)</f>
        <v>0</v>
      </c>
      <c r="AZ67">
        <f>IF(播種日比較!$C$11-AK67&gt;0,0,AZ66+1)</f>
        <v>0</v>
      </c>
      <c r="BA67">
        <f>IF(播種日比較!$C$11-AL67&gt;0,0,BA66+1)</f>
        <v>0</v>
      </c>
      <c r="BB67">
        <f>IF(播種日比較!$C$11-AM67&gt;0,0,BB66+1)</f>
        <v>0</v>
      </c>
      <c r="BC67">
        <f>IF(播種日比較!$C$11-AN67&gt;0,0,BC66+1)</f>
        <v>0</v>
      </c>
      <c r="BD67">
        <f>IF(播種日比較!$C$11-AO67&gt;0,0,BD66+1)</f>
        <v>0</v>
      </c>
      <c r="BE67">
        <f>IF(播種日比較!$C$11-AP67&gt;0,0,BE66+1)</f>
        <v>0</v>
      </c>
      <c r="BF67">
        <f>IF(播種日比較!$C$11-AQ67&gt;0,0,BF66+1)</f>
        <v>0</v>
      </c>
      <c r="BG67">
        <f>IF(播種日比較!$C$11-AR67&gt;0,0,BG66+1)</f>
        <v>7</v>
      </c>
      <c r="BH67" s="1">
        <f t="shared" si="34"/>
        <v>42671</v>
      </c>
      <c r="BI67">
        <f t="shared" si="18"/>
        <v>12</v>
      </c>
    </row>
    <row r="68" spans="8:61" x14ac:dyDescent="0.45">
      <c r="H68" s="1">
        <f t="shared" si="35"/>
        <v>42672</v>
      </c>
      <c r="I68">
        <f>$H68-播種日比較!$C$5</f>
        <v>65</v>
      </c>
      <c r="J68">
        <f>$H68-播種日比較!$C$6</f>
        <v>60</v>
      </c>
      <c r="K68">
        <f>$H68-播種日比較!$C$7</f>
        <v>55</v>
      </c>
      <c r="L68">
        <f>$H68-播種日比較!$C$8</f>
        <v>50</v>
      </c>
      <c r="M68">
        <f>$H68-播種日比較!$C$9</f>
        <v>45</v>
      </c>
      <c r="N68" s="3">
        <f t="shared" si="54"/>
        <v>240.228820016312</v>
      </c>
      <c r="O68" s="3">
        <f t="shared" si="55"/>
        <v>173.75394536669288</v>
      </c>
      <c r="P68" s="3">
        <f t="shared" si="56"/>
        <v>121.96986985189261</v>
      </c>
      <c r="Q68" s="3">
        <f t="shared" si="57"/>
        <v>83.925269244508115</v>
      </c>
      <c r="R68" s="3">
        <f t="shared" si="58"/>
        <v>57.374384433097596</v>
      </c>
      <c r="S68" s="3">
        <f t="shared" si="59"/>
        <v>291.69335140212826</v>
      </c>
      <c r="T68" s="3">
        <f t="shared" si="60"/>
        <v>262.91699473688885</v>
      </c>
      <c r="U68" s="3">
        <f t="shared" si="61"/>
        <v>222.578310370266</v>
      </c>
      <c r="V68" s="3">
        <f t="shared" si="62"/>
        <v>175.9348521003987</v>
      </c>
      <c r="W68" s="3">
        <f t="shared" si="63"/>
        <v>128.94633443782732</v>
      </c>
      <c r="X68" s="3">
        <f t="shared" si="64"/>
        <v>260.08709897568713</v>
      </c>
      <c r="Y68" s="3">
        <f t="shared" si="65"/>
        <v>214.49709702663318</v>
      </c>
      <c r="Z68" s="3">
        <f t="shared" si="66"/>
        <v>164.4659502791944</v>
      </c>
      <c r="AA68" s="3">
        <f t="shared" si="67"/>
        <v>115.75321874603902</v>
      </c>
      <c r="AB68" s="3">
        <f t="shared" si="68"/>
        <v>74.14552445384372</v>
      </c>
      <c r="AC68">
        <f>IF(H68&lt;播種日比較!$C$14,0,播種日比較!$C$13*0.02*播種日比較!$C$12)</f>
        <v>24</v>
      </c>
      <c r="AD68" s="3">
        <f t="shared" si="19"/>
        <v>25.356005858119715</v>
      </c>
      <c r="AE68" s="3">
        <f t="shared" si="20"/>
        <v>36.544943274426451</v>
      </c>
      <c r="AF68" s="3">
        <f t="shared" si="21"/>
        <v>54.031214047067493</v>
      </c>
      <c r="AG68" s="3">
        <f t="shared" si="22"/>
        <v>80.861072549128437</v>
      </c>
      <c r="AH68" s="3">
        <f t="shared" si="23"/>
        <v>120.48260008090999</v>
      </c>
      <c r="AI68" s="3">
        <f t="shared" si="24"/>
        <v>19.773239470616844</v>
      </c>
      <c r="AJ68" s="3">
        <f t="shared" si="25"/>
        <v>23.245651038725498</v>
      </c>
      <c r="AK68" s="3">
        <f t="shared" si="26"/>
        <v>29.435528739983816</v>
      </c>
      <c r="AL68" s="3">
        <f t="shared" si="27"/>
        <v>40.490568974348029</v>
      </c>
      <c r="AM68" s="3">
        <f t="shared" si="28"/>
        <v>61.122759592842613</v>
      </c>
      <c r="AN68" s="3">
        <f t="shared" si="29"/>
        <v>20.901834849863942</v>
      </c>
      <c r="AO68" s="3">
        <f t="shared" si="30"/>
        <v>26.819408273762669</v>
      </c>
      <c r="AP68" s="3">
        <f t="shared" si="31"/>
        <v>37.466366686588024</v>
      </c>
      <c r="AQ68" s="3">
        <f t="shared" si="32"/>
        <v>57.6171306747964</v>
      </c>
      <c r="AR68" s="3">
        <f t="shared" si="33"/>
        <v>97.927133115733312</v>
      </c>
      <c r="AS68">
        <f>IF(播種日比較!$C$11-AD68&gt;0,0,AS67+1)</f>
        <v>0</v>
      </c>
      <c r="AT68">
        <f>IF(播種日比較!$C$11-AE68&gt;0,0,AT67+1)</f>
        <v>0</v>
      </c>
      <c r="AU68">
        <f>IF(播種日比較!$C$11-AF68&gt;0,0,AU67+1)</f>
        <v>0</v>
      </c>
      <c r="AV68">
        <f>IF(播種日比較!$C$11-AG68&gt;0,0,AV67+1)</f>
        <v>6</v>
      </c>
      <c r="AW68">
        <f>IF(播種日比較!$C$11-AH68&gt;0,0,AW67+1)</f>
        <v>10</v>
      </c>
      <c r="AX68">
        <f>IF(播種日比較!$C$11-AI68&gt;0,0,AX67+1)</f>
        <v>0</v>
      </c>
      <c r="AY68">
        <f>IF(播種日比較!$C$11-AJ68&gt;0,0,AY67+1)</f>
        <v>0</v>
      </c>
      <c r="AZ68">
        <f>IF(播種日比較!$C$11-AK68&gt;0,0,AZ67+1)</f>
        <v>0</v>
      </c>
      <c r="BA68">
        <f>IF(播種日比較!$C$11-AL68&gt;0,0,BA67+1)</f>
        <v>0</v>
      </c>
      <c r="BB68">
        <f>IF(播種日比較!$C$11-AM68&gt;0,0,BB67+1)</f>
        <v>1</v>
      </c>
      <c r="BC68">
        <f>IF(播種日比較!$C$11-AN68&gt;0,0,BC67+1)</f>
        <v>0</v>
      </c>
      <c r="BD68">
        <f>IF(播種日比較!$C$11-AO68&gt;0,0,BD67+1)</f>
        <v>0</v>
      </c>
      <c r="BE68">
        <f>IF(播種日比較!$C$11-AP68&gt;0,0,BE67+1)</f>
        <v>0</v>
      </c>
      <c r="BF68">
        <f>IF(播種日比較!$C$11-AQ68&gt;0,0,BF67+1)</f>
        <v>0</v>
      </c>
      <c r="BG68">
        <f>IF(播種日比較!$C$11-AR68&gt;0,0,BG67+1)</f>
        <v>8</v>
      </c>
      <c r="BH68" s="1">
        <f t="shared" si="34"/>
        <v>42672</v>
      </c>
      <c r="BI68">
        <f t="shared" ref="BI68:BI131" si="69">COUNTIF(AS68:BG68,0)</f>
        <v>11</v>
      </c>
    </row>
    <row r="69" spans="8:61" x14ac:dyDescent="0.45">
      <c r="H69" s="1">
        <f t="shared" si="35"/>
        <v>42673</v>
      </c>
      <c r="I69">
        <f>$H69-播種日比較!$C$5</f>
        <v>66</v>
      </c>
      <c r="J69">
        <f>$H69-播種日比較!$C$6</f>
        <v>61</v>
      </c>
      <c r="K69">
        <f>$H69-播種日比較!$C$7</f>
        <v>56</v>
      </c>
      <c r="L69">
        <f>$H69-播種日比較!$C$8</f>
        <v>51</v>
      </c>
      <c r="M69">
        <f>$H69-播種日比較!$C$9</f>
        <v>46</v>
      </c>
      <c r="N69" s="3">
        <f t="shared" si="54"/>
        <v>250.48073035495332</v>
      </c>
      <c r="O69" s="3">
        <f t="shared" si="55"/>
        <v>182.05754738488281</v>
      </c>
      <c r="P69" s="3">
        <f t="shared" si="56"/>
        <v>128.37224432363709</v>
      </c>
      <c r="Q69" s="3">
        <f t="shared" si="57"/>
        <v>88.657754715242234</v>
      </c>
      <c r="R69" s="3">
        <f t="shared" si="58"/>
        <v>60.765984343829651</v>
      </c>
      <c r="S69" s="3">
        <f t="shared" si="59"/>
        <v>302.002051999343</v>
      </c>
      <c r="T69" s="3">
        <f t="shared" si="60"/>
        <v>273.86939050630741</v>
      </c>
      <c r="U69" s="3">
        <f t="shared" si="61"/>
        <v>233.51336217296591</v>
      </c>
      <c r="V69" s="3">
        <f t="shared" si="62"/>
        <v>186.13516725305493</v>
      </c>
      <c r="W69" s="3">
        <f t="shared" si="63"/>
        <v>137.77550392683406</v>
      </c>
      <c r="X69" s="3">
        <f t="shared" si="64"/>
        <v>267.49698093455379</v>
      </c>
      <c r="Y69" s="3">
        <f t="shared" si="65"/>
        <v>221.98084111568704</v>
      </c>
      <c r="Z69" s="3">
        <f t="shared" si="66"/>
        <v>171.490387621883</v>
      </c>
      <c r="AA69" s="3">
        <f t="shared" si="67"/>
        <v>121.74838653945638</v>
      </c>
      <c r="AB69" s="3">
        <f t="shared" si="68"/>
        <v>78.718887972096155</v>
      </c>
      <c r="AC69">
        <f>IF(H69&lt;播種日比較!$C$14,0,播種日比較!$C$13*0.02*播種日比較!$C$12)</f>
        <v>24</v>
      </c>
      <c r="AD69" s="3">
        <f t="shared" ref="AD69:AD132" si="70">AD68+IF(ISNA(N69),0,$AC69/0.85*1000/N69/100)</f>
        <v>26.483250020879666</v>
      </c>
      <c r="AE69" s="3">
        <f t="shared" ref="AE69:AE132" si="71">AE68+IF(ISNA(O69),0,$AC69/0.85*1000/O69/100)</f>
        <v>38.095842675370022</v>
      </c>
      <c r="AF69" s="3">
        <f t="shared" ref="AF69:AF132" si="72">AF68+IF(ISNA(P69),0,$AC69/0.85*1000/P69/100)</f>
        <v>56.230699945784316</v>
      </c>
      <c r="AG69" s="3">
        <f t="shared" ref="AG69:AG132" si="73">AG68+IF(ISNA(Q69),0,$AC69/0.85*1000/Q69/100)</f>
        <v>84.045824318258539</v>
      </c>
      <c r="AH69" s="3">
        <f t="shared" ref="AH69:AH132" si="74">AH68+IF(ISNA(R69),0,$AC69/0.85*1000/R69/100)</f>
        <v>125.12916253234408</v>
      </c>
      <c r="AI69" s="3">
        <f t="shared" ref="AI69:AI132" si="75">AI68+IF(ISNA(S69),0,$AC69/0.85*1000/S69/100)</f>
        <v>20.708176631828863</v>
      </c>
      <c r="AJ69" s="3">
        <f t="shared" ref="AJ69:AJ132" si="76">AJ68+IF(ISNA(T69),0,$AC69/0.85*1000/T69/100)</f>
        <v>24.276627668331603</v>
      </c>
      <c r="AK69" s="3">
        <f t="shared" ref="AK69:AK132" si="77">AK68+IF(ISNA(U69),0,$AC69/0.85*1000/U69/100)</f>
        <v>30.644679850434311</v>
      </c>
      <c r="AL69" s="3">
        <f t="shared" ref="AL69:AL132" si="78">AL68+IF(ISNA(V69),0,$AC69/0.85*1000/V69/100)</f>
        <v>42.007493182402733</v>
      </c>
      <c r="AM69" s="3">
        <f t="shared" ref="AM69:AM132" si="79">AM68+IF(ISNA(W69),0,$AC69/0.85*1000/W69/100)</f>
        <v>63.172129278519208</v>
      </c>
      <c r="AN69" s="3">
        <f t="shared" ref="AN69:AN132" si="80">AN68+IF(ISNA(X69),0,$AC69/0.85*1000/X69/100)</f>
        <v>21.95737177663603</v>
      </c>
      <c r="AO69" s="3">
        <f t="shared" ref="AO69:AO132" si="81">AO68+IF(ISNA(Y69),0,$AC69/0.85*1000/Y69/100)</f>
        <v>28.091378141780783</v>
      </c>
      <c r="AP69" s="3">
        <f t="shared" ref="AP69:AP132" si="82">AP68+IF(ISNA(Z69),0,$AC69/0.85*1000/Z69/100)</f>
        <v>39.112831803915924</v>
      </c>
      <c r="AQ69" s="3">
        <f t="shared" ref="AQ69:AQ132" si="83">AQ68+IF(ISNA(AA69),0,$AC69/0.85*1000/AA69/100)</f>
        <v>59.936282075500714</v>
      </c>
      <c r="AR69" s="3">
        <f t="shared" ref="AR69:AR132" si="84">AR68+IF(ISNA(AB69),0,$AC69/0.85*1000/AB69/100)</f>
        <v>101.51398435881181</v>
      </c>
      <c r="AS69">
        <f>IF(播種日比較!$C$11-AD69&gt;0,0,AS68+1)</f>
        <v>0</v>
      </c>
      <c r="AT69">
        <f>IF(播種日比較!$C$11-AE69&gt;0,0,AT68+1)</f>
        <v>0</v>
      </c>
      <c r="AU69">
        <f>IF(播種日比較!$C$11-AF69&gt;0,0,AU68+1)</f>
        <v>0</v>
      </c>
      <c r="AV69">
        <f>IF(播種日比較!$C$11-AG69&gt;0,0,AV68+1)</f>
        <v>7</v>
      </c>
      <c r="AW69">
        <f>IF(播種日比較!$C$11-AH69&gt;0,0,AW68+1)</f>
        <v>11</v>
      </c>
      <c r="AX69">
        <f>IF(播種日比較!$C$11-AI69&gt;0,0,AX68+1)</f>
        <v>0</v>
      </c>
      <c r="AY69">
        <f>IF(播種日比較!$C$11-AJ69&gt;0,0,AY68+1)</f>
        <v>0</v>
      </c>
      <c r="AZ69">
        <f>IF(播種日比較!$C$11-AK69&gt;0,0,AZ68+1)</f>
        <v>0</v>
      </c>
      <c r="BA69">
        <f>IF(播種日比較!$C$11-AL69&gt;0,0,BA68+1)</f>
        <v>0</v>
      </c>
      <c r="BB69">
        <f>IF(播種日比較!$C$11-AM69&gt;0,0,BB68+1)</f>
        <v>2</v>
      </c>
      <c r="BC69">
        <f>IF(播種日比較!$C$11-AN69&gt;0,0,BC68+1)</f>
        <v>0</v>
      </c>
      <c r="BD69">
        <f>IF(播種日比較!$C$11-AO69&gt;0,0,BD68+1)</f>
        <v>0</v>
      </c>
      <c r="BE69">
        <f>IF(播種日比較!$C$11-AP69&gt;0,0,BE68+1)</f>
        <v>0</v>
      </c>
      <c r="BF69">
        <f>IF(播種日比較!$C$11-AQ69&gt;0,0,BF68+1)</f>
        <v>0</v>
      </c>
      <c r="BG69">
        <f>IF(播種日比較!$C$11-AR69&gt;0,0,BG68+1)</f>
        <v>9</v>
      </c>
      <c r="BH69" s="1">
        <f t="shared" ref="BH69:BH132" si="85">BH68+1</f>
        <v>42673</v>
      </c>
      <c r="BI69">
        <f t="shared" si="69"/>
        <v>11</v>
      </c>
    </row>
    <row r="70" spans="8:61" x14ac:dyDescent="0.45">
      <c r="H70" s="1">
        <f t="shared" si="35"/>
        <v>42674</v>
      </c>
      <c r="I70">
        <f>$H70-播種日比較!$C$5</f>
        <v>67</v>
      </c>
      <c r="J70">
        <f>$H70-播種日比較!$C$6</f>
        <v>62</v>
      </c>
      <c r="K70">
        <f>$H70-播種日比較!$C$7</f>
        <v>57</v>
      </c>
      <c r="L70">
        <f>$H70-播種日比較!$C$8</f>
        <v>52</v>
      </c>
      <c r="M70">
        <f>$H70-播種日比較!$C$9</f>
        <v>47</v>
      </c>
      <c r="N70" s="3">
        <f t="shared" si="54"/>
        <v>260.88286784044004</v>
      </c>
      <c r="O70" s="3">
        <f t="shared" si="55"/>
        <v>190.53750483429508</v>
      </c>
      <c r="P70" s="3">
        <f t="shared" si="56"/>
        <v>134.95091892924862</v>
      </c>
      <c r="Q70" s="3">
        <f t="shared" si="57"/>
        <v>93.547058317059054</v>
      </c>
      <c r="R70" s="3">
        <f t="shared" si="58"/>
        <v>64.285258377325732</v>
      </c>
      <c r="S70" s="3">
        <f t="shared" si="59"/>
        <v>312.33257793370404</v>
      </c>
      <c r="T70" s="3">
        <f t="shared" si="60"/>
        <v>284.9108609303712</v>
      </c>
      <c r="U70" s="3">
        <f t="shared" si="61"/>
        <v>244.61515197176305</v>
      </c>
      <c r="V70" s="3">
        <f t="shared" si="62"/>
        <v>196.57695511629129</v>
      </c>
      <c r="W70" s="3">
        <f t="shared" si="63"/>
        <v>146.90188484565357</v>
      </c>
      <c r="X70" s="3">
        <f t="shared" si="64"/>
        <v>274.86099562896516</v>
      </c>
      <c r="Y70" s="3">
        <f t="shared" si="65"/>
        <v>229.47133832292752</v>
      </c>
      <c r="Z70" s="3">
        <f t="shared" si="66"/>
        <v>178.58359978551971</v>
      </c>
      <c r="AA70" s="3">
        <f t="shared" si="67"/>
        <v>127.86518596758118</v>
      </c>
      <c r="AB70" s="3">
        <f t="shared" si="68"/>
        <v>83.438200415926033</v>
      </c>
      <c r="AC70">
        <f>IF(H70&lt;播種日比較!$C$14,0,播種日比較!$C$13*0.02*播種日比較!$C$12)</f>
        <v>24</v>
      </c>
      <c r="AD70" s="3">
        <f t="shared" si="70"/>
        <v>27.565547772026598</v>
      </c>
      <c r="AE70" s="3">
        <f t="shared" si="71"/>
        <v>39.577718600123127</v>
      </c>
      <c r="AF70" s="3">
        <f t="shared" si="72"/>
        <v>58.322963884531568</v>
      </c>
      <c r="AG70" s="3">
        <f t="shared" si="73"/>
        <v>87.064122768857501</v>
      </c>
      <c r="AH70" s="3">
        <f t="shared" si="74"/>
        <v>129.52135054408365</v>
      </c>
      <c r="AI70" s="3">
        <f t="shared" si="75"/>
        <v>21.612190369506919</v>
      </c>
      <c r="AJ70" s="3">
        <f t="shared" si="76"/>
        <v>25.267649703274223</v>
      </c>
      <c r="AK70" s="3">
        <f t="shared" si="77"/>
        <v>31.798953978183619</v>
      </c>
      <c r="AL70" s="3">
        <f t="shared" si="78"/>
        <v>43.443841308811727</v>
      </c>
      <c r="AM70" s="3">
        <f t="shared" si="79"/>
        <v>65.094180458959357</v>
      </c>
      <c r="AN70" s="3">
        <f t="shared" si="80"/>
        <v>22.984628992707599</v>
      </c>
      <c r="AO70" s="3">
        <f t="shared" si="81"/>
        <v>29.321827849530884</v>
      </c>
      <c r="AP70" s="3">
        <f t="shared" si="82"/>
        <v>40.693900510760109</v>
      </c>
      <c r="AQ70" s="3">
        <f t="shared" si="83"/>
        <v>62.144490189694189</v>
      </c>
      <c r="AR70" s="3">
        <f t="shared" si="84"/>
        <v>104.89796123953295</v>
      </c>
      <c r="AS70">
        <f>IF(播種日比較!$C$11-AD70&gt;0,0,AS69+1)</f>
        <v>0</v>
      </c>
      <c r="AT70">
        <f>IF(播種日比較!$C$11-AE70&gt;0,0,AT69+1)</f>
        <v>0</v>
      </c>
      <c r="AU70">
        <f>IF(播種日比較!$C$11-AF70&gt;0,0,AU69+1)</f>
        <v>0</v>
      </c>
      <c r="AV70">
        <f>IF(播種日比較!$C$11-AG70&gt;0,0,AV69+1)</f>
        <v>8</v>
      </c>
      <c r="AW70">
        <f>IF(播種日比較!$C$11-AH70&gt;0,0,AW69+1)</f>
        <v>12</v>
      </c>
      <c r="AX70">
        <f>IF(播種日比較!$C$11-AI70&gt;0,0,AX69+1)</f>
        <v>0</v>
      </c>
      <c r="AY70">
        <f>IF(播種日比較!$C$11-AJ70&gt;0,0,AY69+1)</f>
        <v>0</v>
      </c>
      <c r="AZ70">
        <f>IF(播種日比較!$C$11-AK70&gt;0,0,AZ69+1)</f>
        <v>0</v>
      </c>
      <c r="BA70">
        <f>IF(播種日比較!$C$11-AL70&gt;0,0,BA69+1)</f>
        <v>0</v>
      </c>
      <c r="BB70">
        <f>IF(播種日比較!$C$11-AM70&gt;0,0,BB69+1)</f>
        <v>3</v>
      </c>
      <c r="BC70">
        <f>IF(播種日比較!$C$11-AN70&gt;0,0,BC69+1)</f>
        <v>0</v>
      </c>
      <c r="BD70">
        <f>IF(播種日比較!$C$11-AO70&gt;0,0,BD69+1)</f>
        <v>0</v>
      </c>
      <c r="BE70">
        <f>IF(播種日比較!$C$11-AP70&gt;0,0,BE69+1)</f>
        <v>0</v>
      </c>
      <c r="BF70">
        <f>IF(播種日比較!$C$11-AQ70&gt;0,0,BF69+1)</f>
        <v>1</v>
      </c>
      <c r="BG70">
        <f>IF(播種日比較!$C$11-AR70&gt;0,0,BG69+1)</f>
        <v>10</v>
      </c>
      <c r="BH70" s="1">
        <f t="shared" si="85"/>
        <v>42674</v>
      </c>
      <c r="BI70">
        <f t="shared" si="69"/>
        <v>10</v>
      </c>
    </row>
    <row r="71" spans="8:61" x14ac:dyDescent="0.45">
      <c r="H71" s="1">
        <f t="shared" si="35"/>
        <v>42675</v>
      </c>
      <c r="I71">
        <f>$H71-播種日比較!$C$5</f>
        <v>68</v>
      </c>
      <c r="J71">
        <f>$H71-播種日比較!$C$6</f>
        <v>63</v>
      </c>
      <c r="K71">
        <f>$H71-播種日比較!$C$7</f>
        <v>58</v>
      </c>
      <c r="L71">
        <f>$H71-播種日比較!$C$8</f>
        <v>53</v>
      </c>
      <c r="M71">
        <f>$H71-播種日比較!$C$9</f>
        <v>48</v>
      </c>
      <c r="N71" s="3">
        <f t="shared" si="54"/>
        <v>271.42597899644051</v>
      </c>
      <c r="O71" s="3">
        <f t="shared" si="55"/>
        <v>199.18768012320933</v>
      </c>
      <c r="P71" s="3">
        <f t="shared" si="56"/>
        <v>141.7028487439427</v>
      </c>
      <c r="Q71" s="3">
        <f t="shared" si="57"/>
        <v>98.59250606190119</v>
      </c>
      <c r="R71" s="3">
        <f t="shared" si="58"/>
        <v>67.932922565749422</v>
      </c>
      <c r="S71" s="3">
        <f t="shared" si="59"/>
        <v>322.67381658847034</v>
      </c>
      <c r="T71" s="3">
        <f t="shared" si="60"/>
        <v>296.02803263624372</v>
      </c>
      <c r="U71" s="3">
        <f t="shared" si="61"/>
        <v>255.86944992375021</v>
      </c>
      <c r="V71" s="3">
        <f t="shared" si="62"/>
        <v>207.24724372243705</v>
      </c>
      <c r="W71" s="3">
        <f t="shared" si="63"/>
        <v>156.31610410608317</v>
      </c>
      <c r="X71" s="3">
        <f t="shared" si="64"/>
        <v>282.17270584942099</v>
      </c>
      <c r="Y71" s="3">
        <f t="shared" si="65"/>
        <v>236.96042924985136</v>
      </c>
      <c r="Z71" s="3">
        <f t="shared" si="66"/>
        <v>185.73714253072549</v>
      </c>
      <c r="AA71" s="3">
        <f t="shared" si="67"/>
        <v>134.0970163118854</v>
      </c>
      <c r="AB71" s="3">
        <f t="shared" si="68"/>
        <v>88.300296511252569</v>
      </c>
      <c r="AC71">
        <f>IF(H71&lt;播種日比較!$C$14,0,播種日比較!$C$13*0.02*播種日比較!$C$12)</f>
        <v>24</v>
      </c>
      <c r="AD71" s="3">
        <f t="shared" si="70"/>
        <v>28.605805385614033</v>
      </c>
      <c r="AE71" s="3">
        <f t="shared" si="71"/>
        <v>40.995240712945659</v>
      </c>
      <c r="AF71" s="3">
        <f t="shared" si="72"/>
        <v>60.315534560980588</v>
      </c>
      <c r="AG71" s="3">
        <f t="shared" si="73"/>
        <v>89.927960523414583</v>
      </c>
      <c r="AH71" s="3">
        <f t="shared" si="74"/>
        <v>133.67769963834192</v>
      </c>
      <c r="AI71" s="3">
        <f t="shared" si="75"/>
        <v>22.487231747706428</v>
      </c>
      <c r="AJ71" s="3">
        <f t="shared" si="76"/>
        <v>26.221454444879296</v>
      </c>
      <c r="AK71" s="3">
        <f t="shared" si="77"/>
        <v>32.902457898876818</v>
      </c>
      <c r="AL71" s="3">
        <f t="shared" si="78"/>
        <v>44.806237913490442</v>
      </c>
      <c r="AM71" s="3">
        <f t="shared" si="79"/>
        <v>66.900475100136276</v>
      </c>
      <c r="AN71" s="3">
        <f t="shared" si="80"/>
        <v>23.985267733887426</v>
      </c>
      <c r="AO71" s="3">
        <f t="shared" si="81"/>
        <v>30.513389419833228</v>
      </c>
      <c r="AP71" s="3">
        <f t="shared" si="82"/>
        <v>42.214075405933606</v>
      </c>
      <c r="AQ71" s="3">
        <f t="shared" si="83"/>
        <v>64.250077241085165</v>
      </c>
      <c r="AR71" s="3">
        <f t="shared" si="84"/>
        <v>108.09560555480984</v>
      </c>
      <c r="AS71">
        <f>IF(播種日比較!$C$11-AD71&gt;0,0,AS70+1)</f>
        <v>0</v>
      </c>
      <c r="AT71">
        <f>IF(播種日比較!$C$11-AE71&gt;0,0,AT70+1)</f>
        <v>0</v>
      </c>
      <c r="AU71">
        <f>IF(播種日比較!$C$11-AF71&gt;0,0,AU70+1)</f>
        <v>1</v>
      </c>
      <c r="AV71">
        <f>IF(播種日比較!$C$11-AG71&gt;0,0,AV70+1)</f>
        <v>9</v>
      </c>
      <c r="AW71">
        <f>IF(播種日比較!$C$11-AH71&gt;0,0,AW70+1)</f>
        <v>13</v>
      </c>
      <c r="AX71">
        <f>IF(播種日比較!$C$11-AI71&gt;0,0,AX70+1)</f>
        <v>0</v>
      </c>
      <c r="AY71">
        <f>IF(播種日比較!$C$11-AJ71&gt;0,0,AY70+1)</f>
        <v>0</v>
      </c>
      <c r="AZ71">
        <f>IF(播種日比較!$C$11-AK71&gt;0,0,AZ70+1)</f>
        <v>0</v>
      </c>
      <c r="BA71">
        <f>IF(播種日比較!$C$11-AL71&gt;0,0,BA70+1)</f>
        <v>0</v>
      </c>
      <c r="BB71">
        <f>IF(播種日比較!$C$11-AM71&gt;0,0,BB70+1)</f>
        <v>4</v>
      </c>
      <c r="BC71">
        <f>IF(播種日比較!$C$11-AN71&gt;0,0,BC70+1)</f>
        <v>0</v>
      </c>
      <c r="BD71">
        <f>IF(播種日比較!$C$11-AO71&gt;0,0,BD70+1)</f>
        <v>0</v>
      </c>
      <c r="BE71">
        <f>IF(播種日比較!$C$11-AP71&gt;0,0,BE70+1)</f>
        <v>0</v>
      </c>
      <c r="BF71">
        <f>IF(播種日比較!$C$11-AQ71&gt;0,0,BF70+1)</f>
        <v>2</v>
      </c>
      <c r="BG71">
        <f>IF(播種日比較!$C$11-AR71&gt;0,0,BG70+1)</f>
        <v>11</v>
      </c>
      <c r="BH71" s="1">
        <f t="shared" si="85"/>
        <v>42675</v>
      </c>
      <c r="BI71">
        <f t="shared" si="69"/>
        <v>9</v>
      </c>
    </row>
    <row r="72" spans="8:61" x14ac:dyDescent="0.45">
      <c r="H72" s="1">
        <f t="shared" si="35"/>
        <v>42676</v>
      </c>
      <c r="I72">
        <f>$H72-播種日比較!$C$5</f>
        <v>69</v>
      </c>
      <c r="J72">
        <f>$H72-播種日比較!$C$6</f>
        <v>64</v>
      </c>
      <c r="K72">
        <f>$H72-播種日比較!$C$7</f>
        <v>59</v>
      </c>
      <c r="L72">
        <f>$H72-播種日比較!$C$8</f>
        <v>54</v>
      </c>
      <c r="M72">
        <f>$H72-播種日比較!$C$9</f>
        <v>49</v>
      </c>
      <c r="N72" s="3">
        <f t="shared" si="54"/>
        <v>282.10068208345655</v>
      </c>
      <c r="O72" s="3">
        <f t="shared" si="55"/>
        <v>208.00166931421401</v>
      </c>
      <c r="P72" s="3">
        <f t="shared" si="56"/>
        <v>148.62468553169734</v>
      </c>
      <c r="Q72" s="3">
        <f t="shared" si="57"/>
        <v>103.79316329461423</v>
      </c>
      <c r="R72" s="3">
        <f t="shared" si="58"/>
        <v>71.709509617340444</v>
      </c>
      <c r="S72" s="3">
        <f t="shared" si="59"/>
        <v>333.01497258541434</v>
      </c>
      <c r="T72" s="3">
        <f t="shared" si="60"/>
        <v>307.20769514080666</v>
      </c>
      <c r="U72" s="3">
        <f t="shared" si="61"/>
        <v>267.26190892443782</v>
      </c>
      <c r="V72" s="3">
        <f t="shared" si="62"/>
        <v>218.13257038428759</v>
      </c>
      <c r="W72" s="3">
        <f t="shared" si="63"/>
        <v>166.00792047768078</v>
      </c>
      <c r="X72" s="3">
        <f t="shared" si="64"/>
        <v>289.42603749768335</v>
      </c>
      <c r="Y72" s="3">
        <f t="shared" si="65"/>
        <v>244.44022233783116</v>
      </c>
      <c r="Z72" s="3">
        <f t="shared" si="66"/>
        <v>192.94262945396002</v>
      </c>
      <c r="AA72" s="3">
        <f t="shared" si="67"/>
        <v>140.4370847019128</v>
      </c>
      <c r="AB72" s="3">
        <f t="shared" si="68"/>
        <v>93.301668498534838</v>
      </c>
      <c r="AC72">
        <f>IF(H72&lt;播種日比較!$C$14,0,播種日比較!$C$13*0.02*播種日比較!$C$12)</f>
        <v>24</v>
      </c>
      <c r="AD72" s="3">
        <f t="shared" si="70"/>
        <v>29.60669960214393</v>
      </c>
      <c r="AE72" s="3">
        <f t="shared" si="71"/>
        <v>42.352695881970959</v>
      </c>
      <c r="AF72" s="3">
        <f t="shared" si="72"/>
        <v>62.215306056989931</v>
      </c>
      <c r="AG72" s="3">
        <f t="shared" si="73"/>
        <v>92.648302906419318</v>
      </c>
      <c r="AH72" s="3">
        <f t="shared" si="74"/>
        <v>137.6151542755745</v>
      </c>
      <c r="AI72" s="3">
        <f t="shared" si="75"/>
        <v>23.335100355488169</v>
      </c>
      <c r="AJ72" s="3">
        <f t="shared" si="76"/>
        <v>27.140549069273572</v>
      </c>
      <c r="AK72" s="3">
        <f t="shared" si="77"/>
        <v>33.958923230254435</v>
      </c>
      <c r="AL72" s="3">
        <f t="shared" si="78"/>
        <v>46.100647733532654</v>
      </c>
      <c r="AM72" s="3">
        <f t="shared" si="79"/>
        <v>68.601315279110935</v>
      </c>
      <c r="AN72" s="3">
        <f t="shared" si="80"/>
        <v>24.960829378643492</v>
      </c>
      <c r="AO72" s="3">
        <f t="shared" si="81"/>
        <v>31.668489584920795</v>
      </c>
      <c r="AP72" s="3">
        <f t="shared" si="82"/>
        <v>43.67747901961684</v>
      </c>
      <c r="AQ72" s="3">
        <f t="shared" si="83"/>
        <v>66.260607022273547</v>
      </c>
      <c r="AR72" s="3">
        <f t="shared" si="84"/>
        <v>111.12184233835572</v>
      </c>
      <c r="AS72">
        <f>IF(播種日比較!$C$11-AD72&gt;0,0,AS71+1)</f>
        <v>0</v>
      </c>
      <c r="AT72">
        <f>IF(播種日比較!$C$11-AE72&gt;0,0,AT71+1)</f>
        <v>0</v>
      </c>
      <c r="AU72">
        <f>IF(播種日比較!$C$11-AF72&gt;0,0,AU71+1)</f>
        <v>2</v>
      </c>
      <c r="AV72">
        <f>IF(播種日比較!$C$11-AG72&gt;0,0,AV71+1)</f>
        <v>10</v>
      </c>
      <c r="AW72">
        <f>IF(播種日比較!$C$11-AH72&gt;0,0,AW71+1)</f>
        <v>14</v>
      </c>
      <c r="AX72">
        <f>IF(播種日比較!$C$11-AI72&gt;0,0,AX71+1)</f>
        <v>0</v>
      </c>
      <c r="AY72">
        <f>IF(播種日比較!$C$11-AJ72&gt;0,0,AY71+1)</f>
        <v>0</v>
      </c>
      <c r="AZ72">
        <f>IF(播種日比較!$C$11-AK72&gt;0,0,AZ71+1)</f>
        <v>0</v>
      </c>
      <c r="BA72">
        <f>IF(播種日比較!$C$11-AL72&gt;0,0,BA71+1)</f>
        <v>0</v>
      </c>
      <c r="BB72">
        <f>IF(播種日比較!$C$11-AM72&gt;0,0,BB71+1)</f>
        <v>5</v>
      </c>
      <c r="BC72">
        <f>IF(播種日比較!$C$11-AN72&gt;0,0,BC71+1)</f>
        <v>0</v>
      </c>
      <c r="BD72">
        <f>IF(播種日比較!$C$11-AO72&gt;0,0,BD71+1)</f>
        <v>0</v>
      </c>
      <c r="BE72">
        <f>IF(播種日比較!$C$11-AP72&gt;0,0,BE71+1)</f>
        <v>0</v>
      </c>
      <c r="BF72">
        <f>IF(播種日比較!$C$11-AQ72&gt;0,0,BF71+1)</f>
        <v>3</v>
      </c>
      <c r="BG72">
        <f>IF(播種日比較!$C$11-AR72&gt;0,0,BG71+1)</f>
        <v>12</v>
      </c>
      <c r="BH72" s="1">
        <f t="shared" si="85"/>
        <v>42676</v>
      </c>
      <c r="BI72">
        <f t="shared" si="69"/>
        <v>9</v>
      </c>
    </row>
    <row r="73" spans="8:61" x14ac:dyDescent="0.45">
      <c r="H73" s="1">
        <f t="shared" si="35"/>
        <v>42677</v>
      </c>
      <c r="I73">
        <f>$H73-播種日比較!$C$5</f>
        <v>70</v>
      </c>
      <c r="J73">
        <f>$H73-播種日比較!$C$6</f>
        <v>65</v>
      </c>
      <c r="K73">
        <f>$H73-播種日比較!$C$7</f>
        <v>60</v>
      </c>
      <c r="L73">
        <f>$H73-播種日比較!$C$8</f>
        <v>55</v>
      </c>
      <c r="M73">
        <f>$H73-播種日比較!$C$9</f>
        <v>50</v>
      </c>
      <c r="N73" s="3">
        <f t="shared" si="54"/>
        <v>292.89749899226172</v>
      </c>
      <c r="O73" s="3">
        <f t="shared" si="55"/>
        <v>216.97282652927029</v>
      </c>
      <c r="P73" s="3">
        <f t="shared" si="56"/>
        <v>155.71279119928028</v>
      </c>
      <c r="Q73" s="3">
        <f t="shared" si="57"/>
        <v>109.14783870771134</v>
      </c>
      <c r="R73" s="3">
        <f t="shared" si="58"/>
        <v>75.615367515622282</v>
      </c>
      <c r="S73" s="3">
        <f t="shared" si="59"/>
        <v>343.34559122699949</v>
      </c>
      <c r="T73" s="3">
        <f t="shared" si="60"/>
        <v>318.4368447787881</v>
      </c>
      <c r="U73" s="3">
        <f t="shared" si="61"/>
        <v>278.77812904292182</v>
      </c>
      <c r="V73" s="3">
        <f t="shared" si="62"/>
        <v>229.21905823622907</v>
      </c>
      <c r="W73" s="3">
        <f t="shared" si="63"/>
        <v>175.96629552230689</v>
      </c>
      <c r="X73" s="3">
        <f t="shared" si="64"/>
        <v>296.61528061665422</v>
      </c>
      <c r="Y73" s="3">
        <f t="shared" si="65"/>
        <v>251.90310958179563</v>
      </c>
      <c r="Z73" s="3">
        <f t="shared" si="66"/>
        <v>200.19176142573883</v>
      </c>
      <c r="AA73" s="3">
        <f t="shared" si="67"/>
        <v>146.87843798931289</v>
      </c>
      <c r="AB73" s="3">
        <f t="shared" si="68"/>
        <v>98.438485375462392</v>
      </c>
      <c r="AC73">
        <f>IF(H73&lt;播種日比較!$C$14,0,播種日比較!$C$13*0.02*播種日比較!$C$12)</f>
        <v>24</v>
      </c>
      <c r="AD73" s="3">
        <f t="shared" si="70"/>
        <v>30.570698755936398</v>
      </c>
      <c r="AE73" s="3">
        <f t="shared" si="71"/>
        <v>43.654024466259742</v>
      </c>
      <c r="AF73" s="3">
        <f t="shared" si="72"/>
        <v>64.028599229643405</v>
      </c>
      <c r="AG73" s="3">
        <f t="shared" si="73"/>
        <v>95.235188221964478</v>
      </c>
      <c r="AH73" s="3">
        <f t="shared" si="74"/>
        <v>141.34922250076875</v>
      </c>
      <c r="AI73" s="3">
        <f t="shared" si="75"/>
        <v>24.157458202482616</v>
      </c>
      <c r="AJ73" s="3">
        <f t="shared" si="76"/>
        <v>28.027233339030783</v>
      </c>
      <c r="AK73" s="3">
        <f t="shared" si="77"/>
        <v>34.971746374400716</v>
      </c>
      <c r="AL73" s="3">
        <f t="shared" si="78"/>
        <v>47.3324516827727</v>
      </c>
      <c r="AM73" s="3">
        <f t="shared" si="79"/>
        <v>70.205900636428282</v>
      </c>
      <c r="AN73" s="3">
        <f t="shared" si="80"/>
        <v>25.912745748526618</v>
      </c>
      <c r="AO73" s="3">
        <f t="shared" si="81"/>
        <v>32.789368726290775</v>
      </c>
      <c r="AP73" s="3">
        <f t="shared" si="82"/>
        <v>45.087891412042936</v>
      </c>
      <c r="AQ73" s="3">
        <f t="shared" si="83"/>
        <v>68.182965028266338</v>
      </c>
      <c r="AR73" s="3">
        <f t="shared" si="84"/>
        <v>113.99016096495308</v>
      </c>
      <c r="AS73">
        <f>IF(播種日比較!$C$11-AD73&gt;0,0,AS72+1)</f>
        <v>0</v>
      </c>
      <c r="AT73">
        <f>IF(播種日比較!$C$11-AE73&gt;0,0,AT72+1)</f>
        <v>0</v>
      </c>
      <c r="AU73">
        <f>IF(播種日比較!$C$11-AF73&gt;0,0,AU72+1)</f>
        <v>3</v>
      </c>
      <c r="AV73">
        <f>IF(播種日比較!$C$11-AG73&gt;0,0,AV72+1)</f>
        <v>11</v>
      </c>
      <c r="AW73">
        <f>IF(播種日比較!$C$11-AH73&gt;0,0,AW72+1)</f>
        <v>15</v>
      </c>
      <c r="AX73">
        <f>IF(播種日比較!$C$11-AI73&gt;0,0,AX72+1)</f>
        <v>0</v>
      </c>
      <c r="AY73">
        <f>IF(播種日比較!$C$11-AJ73&gt;0,0,AY72+1)</f>
        <v>0</v>
      </c>
      <c r="AZ73">
        <f>IF(播種日比較!$C$11-AK73&gt;0,0,AZ72+1)</f>
        <v>0</v>
      </c>
      <c r="BA73">
        <f>IF(播種日比較!$C$11-AL73&gt;0,0,BA72+1)</f>
        <v>0</v>
      </c>
      <c r="BB73">
        <f>IF(播種日比較!$C$11-AM73&gt;0,0,BB72+1)</f>
        <v>6</v>
      </c>
      <c r="BC73">
        <f>IF(播種日比較!$C$11-AN73&gt;0,0,BC72+1)</f>
        <v>0</v>
      </c>
      <c r="BD73">
        <f>IF(播種日比較!$C$11-AO73&gt;0,0,BD72+1)</f>
        <v>0</v>
      </c>
      <c r="BE73">
        <f>IF(播種日比較!$C$11-AP73&gt;0,0,BE72+1)</f>
        <v>0</v>
      </c>
      <c r="BF73">
        <f>IF(播種日比較!$C$11-AQ73&gt;0,0,BF72+1)</f>
        <v>4</v>
      </c>
      <c r="BG73">
        <f>IF(播種日比較!$C$11-AR73&gt;0,0,BG72+1)</f>
        <v>13</v>
      </c>
      <c r="BH73" s="1">
        <f t="shared" si="85"/>
        <v>42677</v>
      </c>
      <c r="BI73">
        <f t="shared" si="69"/>
        <v>9</v>
      </c>
    </row>
    <row r="74" spans="8:61" x14ac:dyDescent="0.45">
      <c r="H74" s="1">
        <f t="shared" si="35"/>
        <v>42678</v>
      </c>
      <c r="I74">
        <f>$H74-播種日比較!$C$5</f>
        <v>71</v>
      </c>
      <c r="J74">
        <f>$H74-播種日比較!$C$6</f>
        <v>66</v>
      </c>
      <c r="K74">
        <f>$H74-播種日比較!$C$7</f>
        <v>61</v>
      </c>
      <c r="L74">
        <f>$H74-播種日比較!$C$8</f>
        <v>56</v>
      </c>
      <c r="M74">
        <f>$H74-播種日比較!$C$9</f>
        <v>51</v>
      </c>
      <c r="N74" s="3">
        <f t="shared" si="54"/>
        <v>303.80688617545991</v>
      </c>
      <c r="O74" s="3">
        <f t="shared" si="55"/>
        <v>226.0942884983244</v>
      </c>
      <c r="P74" s="3">
        <f t="shared" si="56"/>
        <v>162.96325202932229</v>
      </c>
      <c r="Q74" s="3">
        <f t="shared" si="57"/>
        <v>114.65508922176473</v>
      </c>
      <c r="R74" s="3">
        <f t="shared" si="58"/>
        <v>79.650658751235611</v>
      </c>
      <c r="S74" s="3">
        <f t="shared" si="59"/>
        <v>353.65557878894941</v>
      </c>
      <c r="T74" s="3">
        <f t="shared" si="60"/>
        <v>329.70272495973757</v>
      </c>
      <c r="U74" s="3">
        <f t="shared" si="61"/>
        <v>290.40371883073431</v>
      </c>
      <c r="V74" s="3">
        <f t="shared" si="62"/>
        <v>240.49249179888841</v>
      </c>
      <c r="W74" s="3">
        <f t="shared" si="63"/>
        <v>186.17946725954033</v>
      </c>
      <c r="X74" s="3">
        <f t="shared" si="64"/>
        <v>303.73508858182709</v>
      </c>
      <c r="Y74" s="3">
        <f t="shared" si="65"/>
        <v>259.34177978285658</v>
      </c>
      <c r="Z74" s="3">
        <f t="shared" si="66"/>
        <v>207.47635392274677</v>
      </c>
      <c r="AA74" s="3">
        <f t="shared" si="67"/>
        <v>153.41399405797918</v>
      </c>
      <c r="AB74" s="3">
        <f t="shared" si="68"/>
        <v>103.70661326252853</v>
      </c>
      <c r="AC74">
        <f>IF(H74&lt;播種日比較!$C$14,0,播種日比較!$C$13*0.02*播種日比較!$C$12)</f>
        <v>24</v>
      </c>
      <c r="AD74" s="3">
        <f t="shared" si="70"/>
        <v>31.500081709466297</v>
      </c>
      <c r="AE74" s="3">
        <f t="shared" si="71"/>
        <v>44.902852745168538</v>
      </c>
      <c r="AF74" s="3">
        <f t="shared" si="72"/>
        <v>65.761216477154306</v>
      </c>
      <c r="AG74" s="3">
        <f t="shared" si="73"/>
        <v>97.697817164935742</v>
      </c>
      <c r="AH74" s="3">
        <f t="shared" si="74"/>
        <v>144.89411397565678</v>
      </c>
      <c r="AI74" s="3">
        <f t="shared" si="75"/>
        <v>24.955842161653724</v>
      </c>
      <c r="AJ74" s="3">
        <f t="shared" si="76"/>
        <v>28.883619773843996</v>
      </c>
      <c r="AK74" s="3">
        <f t="shared" si="77"/>
        <v>35.944023665866958</v>
      </c>
      <c r="AL74" s="3">
        <f t="shared" si="78"/>
        <v>48.506513039384977</v>
      </c>
      <c r="AM74" s="3">
        <f t="shared" si="79"/>
        <v>71.722463903756051</v>
      </c>
      <c r="AN74" s="3">
        <f t="shared" si="80"/>
        <v>26.842348391720751</v>
      </c>
      <c r="AO74" s="3">
        <f t="shared" si="81"/>
        <v>33.878097821205145</v>
      </c>
      <c r="AP74" s="3">
        <f t="shared" si="82"/>
        <v>46.448783561138654</v>
      </c>
      <c r="AQ74" s="3">
        <f t="shared" si="83"/>
        <v>70.023429080520671</v>
      </c>
      <c r="AR74" s="3">
        <f t="shared" si="84"/>
        <v>116.71277365370906</v>
      </c>
      <c r="AS74">
        <f>IF(播種日比較!$C$11-AD74&gt;0,0,AS73+1)</f>
        <v>0</v>
      </c>
      <c r="AT74">
        <f>IF(播種日比較!$C$11-AE74&gt;0,0,AT73+1)</f>
        <v>0</v>
      </c>
      <c r="AU74">
        <f>IF(播種日比較!$C$11-AF74&gt;0,0,AU73+1)</f>
        <v>4</v>
      </c>
      <c r="AV74">
        <f>IF(播種日比較!$C$11-AG74&gt;0,0,AV73+1)</f>
        <v>12</v>
      </c>
      <c r="AW74">
        <f>IF(播種日比較!$C$11-AH74&gt;0,0,AW73+1)</f>
        <v>16</v>
      </c>
      <c r="AX74">
        <f>IF(播種日比較!$C$11-AI74&gt;0,0,AX73+1)</f>
        <v>0</v>
      </c>
      <c r="AY74">
        <f>IF(播種日比較!$C$11-AJ74&gt;0,0,AY73+1)</f>
        <v>0</v>
      </c>
      <c r="AZ74">
        <f>IF(播種日比較!$C$11-AK74&gt;0,0,AZ73+1)</f>
        <v>0</v>
      </c>
      <c r="BA74">
        <f>IF(播種日比較!$C$11-AL74&gt;0,0,BA73+1)</f>
        <v>0</v>
      </c>
      <c r="BB74">
        <f>IF(播種日比較!$C$11-AM74&gt;0,0,BB73+1)</f>
        <v>7</v>
      </c>
      <c r="BC74">
        <f>IF(播種日比較!$C$11-AN74&gt;0,0,BC73+1)</f>
        <v>0</v>
      </c>
      <c r="BD74">
        <f>IF(播種日比較!$C$11-AO74&gt;0,0,BD73+1)</f>
        <v>0</v>
      </c>
      <c r="BE74">
        <f>IF(播種日比較!$C$11-AP74&gt;0,0,BE73+1)</f>
        <v>0</v>
      </c>
      <c r="BF74">
        <f>IF(播種日比較!$C$11-AQ74&gt;0,0,BF73+1)</f>
        <v>5</v>
      </c>
      <c r="BG74">
        <f>IF(播種日比較!$C$11-AR74&gt;0,0,BG73+1)</f>
        <v>14</v>
      </c>
      <c r="BH74" s="1">
        <f t="shared" si="85"/>
        <v>42678</v>
      </c>
      <c r="BI74">
        <f t="shared" si="69"/>
        <v>9</v>
      </c>
    </row>
    <row r="75" spans="8:61" x14ac:dyDescent="0.45">
      <c r="H75" s="1">
        <f t="shared" si="35"/>
        <v>42679</v>
      </c>
      <c r="I75">
        <f>$H75-播種日比較!$C$5</f>
        <v>72</v>
      </c>
      <c r="J75">
        <f>$H75-播種日比較!$C$6</f>
        <v>67</v>
      </c>
      <c r="K75">
        <f>$H75-播種日比較!$C$7</f>
        <v>62</v>
      </c>
      <c r="L75">
        <f>$H75-播種日比較!$C$8</f>
        <v>57</v>
      </c>
      <c r="M75">
        <f>$H75-播種日比較!$C$9</f>
        <v>52</v>
      </c>
      <c r="N75" s="3">
        <f t="shared" si="54"/>
        <v>314.81926449975896</v>
      </c>
      <c r="O75" s="3">
        <f t="shared" si="55"/>
        <v>235.35899911229845</v>
      </c>
      <c r="P75" s="3">
        <f t="shared" si="56"/>
        <v>170.3718935888603</v>
      </c>
      <c r="Q75" s="3">
        <f t="shared" si="57"/>
        <v>120.31322568170953</v>
      </c>
      <c r="R75" s="3">
        <f t="shared" si="58"/>
        <v>83.815360175705891</v>
      </c>
      <c r="S75" s="3">
        <f t="shared" si="59"/>
        <v>363.93521977230171</v>
      </c>
      <c r="T75" s="3">
        <f t="shared" si="60"/>
        <v>340.99286273781183</v>
      </c>
      <c r="U75" s="3">
        <f t="shared" si="61"/>
        <v>302.12435324816812</v>
      </c>
      <c r="V75" s="3">
        <f t="shared" si="62"/>
        <v>251.93839099599751</v>
      </c>
      <c r="W75" s="3">
        <f t="shared" si="63"/>
        <v>196.63502573337959</v>
      </c>
      <c r="X75" s="3">
        <f t="shared" si="64"/>
        <v>310.78047561591893</v>
      </c>
      <c r="Y75" s="3">
        <f t="shared" si="65"/>
        <v>266.74922944584841</v>
      </c>
      <c r="Z75" s="3">
        <f t="shared" si="66"/>
        <v>214.78836221233456</v>
      </c>
      <c r="AA75" s="3">
        <f t="shared" si="67"/>
        <v>160.03657238175757</v>
      </c>
      <c r="AB75" s="3">
        <f t="shared" si="68"/>
        <v>109.10163669537086</v>
      </c>
      <c r="AC75">
        <f>IF(H75&lt;播種日比較!$C$14,0,播種日比較!$C$13*0.02*播種日比較!$C$12)</f>
        <v>24</v>
      </c>
      <c r="AD75" s="3">
        <f t="shared" si="70"/>
        <v>32.396954845947079</v>
      </c>
      <c r="AE75" s="3">
        <f t="shared" si="71"/>
        <v>46.102521940913839</v>
      </c>
      <c r="AF75" s="3">
        <f t="shared" si="72"/>
        <v>67.418490662636103</v>
      </c>
      <c r="AG75" s="3">
        <f t="shared" si="73"/>
        <v>100.04463265073645</v>
      </c>
      <c r="AH75" s="3">
        <f t="shared" si="74"/>
        <v>148.26286333835785</v>
      </c>
      <c r="AI75" s="3">
        <f t="shared" si="75"/>
        <v>25.731675128172125</v>
      </c>
      <c r="AJ75" s="3">
        <f t="shared" si="76"/>
        <v>29.711651595124582</v>
      </c>
      <c r="AK75" s="3">
        <f t="shared" si="77"/>
        <v>36.878582360460314</v>
      </c>
      <c r="AL75" s="3">
        <f t="shared" si="78"/>
        <v>49.627235213009385</v>
      </c>
      <c r="AM75" s="3">
        <f t="shared" si="79"/>
        <v>73.158387845197268</v>
      </c>
      <c r="AN75" s="3">
        <f t="shared" si="80"/>
        <v>27.750876961982094</v>
      </c>
      <c r="AO75" s="3">
        <f t="shared" si="81"/>
        <v>34.936593629283159</v>
      </c>
      <c r="AP75" s="3">
        <f t="shared" si="82"/>
        <v>47.763347061079791</v>
      </c>
      <c r="AQ75" s="3">
        <f t="shared" si="83"/>
        <v>71.787731683196611</v>
      </c>
      <c r="AR75" s="3">
        <f t="shared" si="84"/>
        <v>119.30075445517811</v>
      </c>
      <c r="AS75">
        <f>IF(播種日比較!$C$11-AD75&gt;0,0,AS74+1)</f>
        <v>0</v>
      </c>
      <c r="AT75">
        <f>IF(播種日比較!$C$11-AE75&gt;0,0,AT74+1)</f>
        <v>0</v>
      </c>
      <c r="AU75">
        <f>IF(播種日比較!$C$11-AF75&gt;0,0,AU74+1)</f>
        <v>5</v>
      </c>
      <c r="AV75">
        <f>IF(播種日比較!$C$11-AG75&gt;0,0,AV74+1)</f>
        <v>13</v>
      </c>
      <c r="AW75">
        <f>IF(播種日比較!$C$11-AH75&gt;0,0,AW74+1)</f>
        <v>17</v>
      </c>
      <c r="AX75">
        <f>IF(播種日比較!$C$11-AI75&gt;0,0,AX74+1)</f>
        <v>0</v>
      </c>
      <c r="AY75">
        <f>IF(播種日比較!$C$11-AJ75&gt;0,0,AY74+1)</f>
        <v>0</v>
      </c>
      <c r="AZ75">
        <f>IF(播種日比較!$C$11-AK75&gt;0,0,AZ74+1)</f>
        <v>0</v>
      </c>
      <c r="BA75">
        <f>IF(播種日比較!$C$11-AL75&gt;0,0,BA74+1)</f>
        <v>0</v>
      </c>
      <c r="BB75">
        <f>IF(播種日比較!$C$11-AM75&gt;0,0,BB74+1)</f>
        <v>8</v>
      </c>
      <c r="BC75">
        <f>IF(播種日比較!$C$11-AN75&gt;0,0,BC74+1)</f>
        <v>0</v>
      </c>
      <c r="BD75">
        <f>IF(播種日比較!$C$11-AO75&gt;0,0,BD74+1)</f>
        <v>0</v>
      </c>
      <c r="BE75">
        <f>IF(播種日比較!$C$11-AP75&gt;0,0,BE74+1)</f>
        <v>0</v>
      </c>
      <c r="BF75">
        <f>IF(播種日比較!$C$11-AQ75&gt;0,0,BF74+1)</f>
        <v>6</v>
      </c>
      <c r="BG75">
        <f>IF(播種日比較!$C$11-AR75&gt;0,0,BG74+1)</f>
        <v>15</v>
      </c>
      <c r="BH75" s="1">
        <f t="shared" si="85"/>
        <v>42679</v>
      </c>
      <c r="BI75">
        <f t="shared" si="69"/>
        <v>9</v>
      </c>
    </row>
    <row r="76" spans="8:61" x14ac:dyDescent="0.45">
      <c r="H76" s="1">
        <f t="shared" si="35"/>
        <v>42680</v>
      </c>
      <c r="I76">
        <f>$H76-播種日比較!$C$5</f>
        <v>73</v>
      </c>
      <c r="J76">
        <f>$H76-播種日比較!$C$6</f>
        <v>68</v>
      </c>
      <c r="K76">
        <f>$H76-播種日比較!$C$7</f>
        <v>63</v>
      </c>
      <c r="L76">
        <f>$H76-播種日比較!$C$8</f>
        <v>58</v>
      </c>
      <c r="M76">
        <f>$H76-播種日比較!$C$9</f>
        <v>53</v>
      </c>
      <c r="N76" s="3">
        <f t="shared" si="54"/>
        <v>325.92504791720069</v>
      </c>
      <c r="O76" s="3">
        <f t="shared" si="55"/>
        <v>244.75973384968222</v>
      </c>
      <c r="P76" s="3">
        <f t="shared" si="56"/>
        <v>177.93429621073113</v>
      </c>
      <c r="Q76" s="3">
        <f t="shared" si="57"/>
        <v>126.12031931653246</v>
      </c>
      <c r="R76" s="3">
        <f t="shared" si="58"/>
        <v>88.109263463400026</v>
      </c>
      <c r="S76" s="3">
        <f t="shared" si="59"/>
        <v>374.17519123908693</v>
      </c>
      <c r="T76" s="3">
        <f t="shared" si="60"/>
        <v>352.29510171255788</v>
      </c>
      <c r="U76" s="3">
        <f t="shared" si="61"/>
        <v>313.92582800612956</v>
      </c>
      <c r="V76" s="3">
        <f t="shared" si="62"/>
        <v>263.54208311381763</v>
      </c>
      <c r="W76" s="3">
        <f t="shared" si="63"/>
        <v>207.3199896898256</v>
      </c>
      <c r="X76" s="3">
        <f t="shared" si="64"/>
        <v>317.74681278565788</v>
      </c>
      <c r="Y76" s="3">
        <f t="shared" si="65"/>
        <v>274.11877143769408</v>
      </c>
      <c r="Z76" s="3">
        <f t="shared" si="66"/>
        <v>222.11990437024477</v>
      </c>
      <c r="AA76" s="3">
        <f t="shared" si="67"/>
        <v>166.73892366194124</v>
      </c>
      <c r="AB76" s="3">
        <f t="shared" si="68"/>
        <v>114.61888065158834</v>
      </c>
      <c r="AC76">
        <f>IF(H76&lt;播種日比較!$C$14,0,播種日比較!$C$13*0.02*播種日比較!$C$12)</f>
        <v>24</v>
      </c>
      <c r="AD76" s="3">
        <f t="shared" si="70"/>
        <v>33.2632673401258</v>
      </c>
      <c r="AE76" s="3">
        <f t="shared" si="71"/>
        <v>47.256114228074424</v>
      </c>
      <c r="AF76" s="3">
        <f t="shared" si="72"/>
        <v>69.005328878704773</v>
      </c>
      <c r="AG76" s="3">
        <f t="shared" si="73"/>
        <v>102.28339118470298</v>
      </c>
      <c r="AH76" s="3">
        <f t="shared" si="74"/>
        <v>151.46744058798788</v>
      </c>
      <c r="AI76" s="3">
        <f t="shared" si="75"/>
        <v>26.486276041828251</v>
      </c>
      <c r="AJ76" s="3">
        <f t="shared" si="76"/>
        <v>30.513118716875386</v>
      </c>
      <c r="AK76" s="3">
        <f t="shared" si="77"/>
        <v>37.778008008135785</v>
      </c>
      <c r="AL76" s="3">
        <f t="shared" si="78"/>
        <v>50.698612269153124</v>
      </c>
      <c r="AM76" s="3">
        <f t="shared" si="79"/>
        <v>74.520306402104893</v>
      </c>
      <c r="AN76" s="3">
        <f t="shared" si="80"/>
        <v>28.639486791616914</v>
      </c>
      <c r="AO76" s="3">
        <f t="shared" si="81"/>
        <v>35.966632322713714</v>
      </c>
      <c r="AP76" s="3">
        <f t="shared" si="82"/>
        <v>49.034520583223156</v>
      </c>
      <c r="AQ76" s="3">
        <f t="shared" si="83"/>
        <v>73.481115177436592</v>
      </c>
      <c r="AR76" s="3">
        <f t="shared" si="84"/>
        <v>121.76416135263989</v>
      </c>
      <c r="AS76">
        <f>IF(播種日比較!$C$11-AD76&gt;0,0,AS75+1)</f>
        <v>0</v>
      </c>
      <c r="AT76">
        <f>IF(播種日比較!$C$11-AE76&gt;0,0,AT75+1)</f>
        <v>0</v>
      </c>
      <c r="AU76">
        <f>IF(播種日比較!$C$11-AF76&gt;0,0,AU75+1)</f>
        <v>6</v>
      </c>
      <c r="AV76">
        <f>IF(播種日比較!$C$11-AG76&gt;0,0,AV75+1)</f>
        <v>14</v>
      </c>
      <c r="AW76">
        <f>IF(播種日比較!$C$11-AH76&gt;0,0,AW75+1)</f>
        <v>18</v>
      </c>
      <c r="AX76">
        <f>IF(播種日比較!$C$11-AI76&gt;0,0,AX75+1)</f>
        <v>0</v>
      </c>
      <c r="AY76">
        <f>IF(播種日比較!$C$11-AJ76&gt;0,0,AY75+1)</f>
        <v>0</v>
      </c>
      <c r="AZ76">
        <f>IF(播種日比較!$C$11-AK76&gt;0,0,AZ75+1)</f>
        <v>0</v>
      </c>
      <c r="BA76">
        <f>IF(播種日比較!$C$11-AL76&gt;0,0,BA75+1)</f>
        <v>0</v>
      </c>
      <c r="BB76">
        <f>IF(播種日比較!$C$11-AM76&gt;0,0,BB75+1)</f>
        <v>9</v>
      </c>
      <c r="BC76">
        <f>IF(播種日比較!$C$11-AN76&gt;0,0,BC75+1)</f>
        <v>0</v>
      </c>
      <c r="BD76">
        <f>IF(播種日比較!$C$11-AO76&gt;0,0,BD75+1)</f>
        <v>0</v>
      </c>
      <c r="BE76">
        <f>IF(播種日比較!$C$11-AP76&gt;0,0,BE75+1)</f>
        <v>0</v>
      </c>
      <c r="BF76">
        <f>IF(播種日比較!$C$11-AQ76&gt;0,0,BF75+1)</f>
        <v>7</v>
      </c>
      <c r="BG76">
        <f>IF(播種日比較!$C$11-AR76&gt;0,0,BG75+1)</f>
        <v>16</v>
      </c>
      <c r="BH76" s="1">
        <f t="shared" si="85"/>
        <v>42680</v>
      </c>
      <c r="BI76">
        <f t="shared" si="69"/>
        <v>9</v>
      </c>
    </row>
    <row r="77" spans="8:61" x14ac:dyDescent="0.45">
      <c r="H77" s="1">
        <f t="shared" si="35"/>
        <v>42681</v>
      </c>
      <c r="I77">
        <f>$H77-播種日比較!$C$5</f>
        <v>74</v>
      </c>
      <c r="J77">
        <f>$H77-播種日比較!$C$6</f>
        <v>69</v>
      </c>
      <c r="K77">
        <f>$H77-播種日比較!$C$7</f>
        <v>64</v>
      </c>
      <c r="L77">
        <f>$H77-播種日比較!$C$8</f>
        <v>59</v>
      </c>
      <c r="M77">
        <f>$H77-播種日比較!$C$9</f>
        <v>54</v>
      </c>
      <c r="N77" s="3">
        <f t="shared" si="54"/>
        <v>337.11467086880805</v>
      </c>
      <c r="O77" s="3">
        <f t="shared" si="55"/>
        <v>254.28912395479631</v>
      </c>
      <c r="P77" s="3">
        <f t="shared" si="56"/>
        <v>185.64581094689845</v>
      </c>
      <c r="Q77" s="3">
        <f t="shared" si="57"/>
        <v>132.07420890753528</v>
      </c>
      <c r="R77" s="3">
        <f t="shared" si="58"/>
        <v>92.531976165096438</v>
      </c>
      <c r="S77" s="3">
        <f t="shared" si="59"/>
        <v>384.36657436799419</v>
      </c>
      <c r="T77" s="3">
        <f t="shared" si="60"/>
        <v>363.59763130938779</v>
      </c>
      <c r="U77" s="3">
        <f t="shared" si="61"/>
        <v>325.79411017280466</v>
      </c>
      <c r="V77" s="3">
        <f t="shared" si="62"/>
        <v>275.28877225574928</v>
      </c>
      <c r="W77" s="3">
        <f t="shared" si="63"/>
        <v>218.22088362153991</v>
      </c>
      <c r="X77" s="3">
        <f t="shared" si="64"/>
        <v>324.62982263580949</v>
      </c>
      <c r="Y77" s="3">
        <f t="shared" si="65"/>
        <v>281.44404153019292</v>
      </c>
      <c r="Z77" s="3">
        <f t="shared" si="66"/>
        <v>229.46328213274134</v>
      </c>
      <c r="AA77" s="3">
        <f t="shared" si="67"/>
        <v>173.51375839748181</v>
      </c>
      <c r="AB77" s="3">
        <f t="shared" si="68"/>
        <v>120.25343312533501</v>
      </c>
      <c r="AC77">
        <f>IF(H77&lt;播種日比較!$C$14,0,播種日比較!$C$13*0.02*播種日比較!$C$12)</f>
        <v>24</v>
      </c>
      <c r="AD77" s="3">
        <f t="shared" si="70"/>
        <v>34.100824900135855</v>
      </c>
      <c r="AE77" s="3">
        <f t="shared" si="71"/>
        <v>48.366476074405938</v>
      </c>
      <c r="AF77" s="3">
        <f t="shared" si="72"/>
        <v>70.52625164952471</v>
      </c>
      <c r="AG77" s="3">
        <f t="shared" si="73"/>
        <v>104.4212267508743</v>
      </c>
      <c r="AH77" s="3">
        <f t="shared" si="74"/>
        <v>154.51884998048473</v>
      </c>
      <c r="AI77" s="3">
        <f t="shared" si="75"/>
        <v>27.220868901888306</v>
      </c>
      <c r="AJ77" s="3">
        <f t="shared" si="76"/>
        <v>31.289672018830796</v>
      </c>
      <c r="AK77" s="3">
        <f t="shared" si="77"/>
        <v>38.644668676208354</v>
      </c>
      <c r="AL77" s="3">
        <f t="shared" si="78"/>
        <v>51.724273210072859</v>
      </c>
      <c r="AM77" s="3">
        <f t="shared" si="79"/>
        <v>75.814192378967462</v>
      </c>
      <c r="AN77" s="3">
        <f t="shared" si="80"/>
        <v>29.509255745325248</v>
      </c>
      <c r="AO77" s="3">
        <f t="shared" si="81"/>
        <v>36.969861737844823</v>
      </c>
      <c r="AP77" s="3">
        <f t="shared" si="82"/>
        <v>50.265013490638005</v>
      </c>
      <c r="AQ77" s="3">
        <f t="shared" si="83"/>
        <v>75.108380610357841</v>
      </c>
      <c r="AR77" s="3">
        <f t="shared" si="84"/>
        <v>124.11214372485362</v>
      </c>
      <c r="AS77">
        <f>IF(播種日比較!$C$11-AD77&gt;0,0,AS76+1)</f>
        <v>0</v>
      </c>
      <c r="AT77">
        <f>IF(播種日比較!$C$11-AE77&gt;0,0,AT76+1)</f>
        <v>0</v>
      </c>
      <c r="AU77">
        <f>IF(播種日比較!$C$11-AF77&gt;0,0,AU76+1)</f>
        <v>7</v>
      </c>
      <c r="AV77">
        <f>IF(播種日比較!$C$11-AG77&gt;0,0,AV76+1)</f>
        <v>15</v>
      </c>
      <c r="AW77">
        <f>IF(播種日比較!$C$11-AH77&gt;0,0,AW76+1)</f>
        <v>19</v>
      </c>
      <c r="AX77">
        <f>IF(播種日比較!$C$11-AI77&gt;0,0,AX76+1)</f>
        <v>0</v>
      </c>
      <c r="AY77">
        <f>IF(播種日比較!$C$11-AJ77&gt;0,0,AY76+1)</f>
        <v>0</v>
      </c>
      <c r="AZ77">
        <f>IF(播種日比較!$C$11-AK77&gt;0,0,AZ76+1)</f>
        <v>0</v>
      </c>
      <c r="BA77">
        <f>IF(播種日比較!$C$11-AL77&gt;0,0,BA76+1)</f>
        <v>0</v>
      </c>
      <c r="BB77">
        <f>IF(播種日比較!$C$11-AM77&gt;0,0,BB76+1)</f>
        <v>10</v>
      </c>
      <c r="BC77">
        <f>IF(播種日比較!$C$11-AN77&gt;0,0,BC76+1)</f>
        <v>0</v>
      </c>
      <c r="BD77">
        <f>IF(播種日比較!$C$11-AO77&gt;0,0,BD76+1)</f>
        <v>0</v>
      </c>
      <c r="BE77">
        <f>IF(播種日比較!$C$11-AP77&gt;0,0,BE76+1)</f>
        <v>0</v>
      </c>
      <c r="BF77">
        <f>IF(播種日比較!$C$11-AQ77&gt;0,0,BF76+1)</f>
        <v>8</v>
      </c>
      <c r="BG77">
        <f>IF(播種日比較!$C$11-AR77&gt;0,0,BG76+1)</f>
        <v>17</v>
      </c>
      <c r="BH77" s="1">
        <f t="shared" si="85"/>
        <v>42681</v>
      </c>
      <c r="BI77">
        <f t="shared" si="69"/>
        <v>9</v>
      </c>
    </row>
    <row r="78" spans="8:61" x14ac:dyDescent="0.45">
      <c r="H78" s="1">
        <f t="shared" ref="H78:H141" si="86">IF(ISERROR(BI68=0),H77+1,IF(BI68=0,NA(),H77+1))</f>
        <v>42682</v>
      </c>
      <c r="I78">
        <f>$H78-播種日比較!$C$5</f>
        <v>75</v>
      </c>
      <c r="J78">
        <f>$H78-播種日比較!$C$6</f>
        <v>70</v>
      </c>
      <c r="K78">
        <f>$H78-播種日比較!$C$7</f>
        <v>65</v>
      </c>
      <c r="L78">
        <f>$H78-播種日比較!$C$8</f>
        <v>60</v>
      </c>
      <c r="M78">
        <f>$H78-播種日比較!$C$9</f>
        <v>55</v>
      </c>
      <c r="N78" s="3">
        <f t="shared" si="54"/>
        <v>348.37861434880938</v>
      </c>
      <c r="O78" s="3">
        <f t="shared" si="55"/>
        <v>263.93968025498839</v>
      </c>
      <c r="P78" s="3">
        <f t="shared" si="56"/>
        <v>193.50157589517246</v>
      </c>
      <c r="Q78" s="3">
        <f t="shared" si="57"/>
        <v>138.17250860860293</v>
      </c>
      <c r="R78" s="3">
        <f t="shared" si="58"/>
        <v>97.082923334000697</v>
      </c>
      <c r="S78" s="3">
        <f t="shared" si="59"/>
        <v>394.50086337597344</v>
      </c>
      <c r="T78" s="3">
        <f t="shared" si="60"/>
        <v>374.88901251528785</v>
      </c>
      <c r="U78" s="3">
        <f t="shared" si="61"/>
        <v>337.71538494227849</v>
      </c>
      <c r="V78" s="3">
        <f t="shared" si="62"/>
        <v>287.16360590665755</v>
      </c>
      <c r="W78" s="3">
        <f t="shared" si="63"/>
        <v>229.32381448824813</v>
      </c>
      <c r="X78" s="3">
        <f t="shared" si="64"/>
        <v>331.42557261058874</v>
      </c>
      <c r="Y78" s="3">
        <f t="shared" si="65"/>
        <v>288.71900295642979</v>
      </c>
      <c r="Z78" s="3">
        <f t="shared" si="66"/>
        <v>236.81099960259988</v>
      </c>
      <c r="AA78" s="3">
        <f t="shared" si="67"/>
        <v>180.35377426127559</v>
      </c>
      <c r="AB78" s="3">
        <f t="shared" si="68"/>
        <v>126.00016807011747</v>
      </c>
      <c r="AC78">
        <f>IF(H78&lt;播種日比較!$C$14,0,播種日比較!$C$13*0.02*播種日比較!$C$12)</f>
        <v>24</v>
      </c>
      <c r="AD78" s="3">
        <f t="shared" si="70"/>
        <v>34.911302149734674</v>
      </c>
      <c r="AE78" s="3">
        <f t="shared" si="71"/>
        <v>49.436239214619235</v>
      </c>
      <c r="AF78" s="3">
        <f t="shared" si="72"/>
        <v>71.985428092250075</v>
      </c>
      <c r="AG78" s="3">
        <f t="shared" si="73"/>
        <v>106.464708077368</v>
      </c>
      <c r="AH78" s="3">
        <f t="shared" si="74"/>
        <v>157.42721873865526</v>
      </c>
      <c r="AI78" s="3">
        <f t="shared" si="75"/>
        <v>27.936590887285782</v>
      </c>
      <c r="AJ78" s="3">
        <f t="shared" si="76"/>
        <v>32.04283610673523</v>
      </c>
      <c r="AK78" s="3">
        <f t="shared" si="77"/>
        <v>39.48073642368373</v>
      </c>
      <c r="AL78" s="3">
        <f t="shared" si="78"/>
        <v>52.707520861825252</v>
      </c>
      <c r="AM78" s="3">
        <f t="shared" si="79"/>
        <v>77.045433634074612</v>
      </c>
      <c r="AN78" s="3">
        <f t="shared" si="80"/>
        <v>30.361190431452272</v>
      </c>
      <c r="AO78" s="3">
        <f t="shared" si="81"/>
        <v>37.947812403666013</v>
      </c>
      <c r="AP78" s="3">
        <f t="shared" si="82"/>
        <v>51.457326945884155</v>
      </c>
      <c r="AQ78" s="3">
        <f t="shared" si="83"/>
        <v>76.673931108721305</v>
      </c>
      <c r="AR78" s="3">
        <f t="shared" si="84"/>
        <v>126.35303709429219</v>
      </c>
      <c r="AS78">
        <f>IF(播種日比較!$C$11-AD78&gt;0,0,AS77+1)</f>
        <v>0</v>
      </c>
      <c r="AT78">
        <f>IF(播種日比較!$C$11-AE78&gt;0,0,AT77+1)</f>
        <v>0</v>
      </c>
      <c r="AU78">
        <f>IF(播種日比較!$C$11-AF78&gt;0,0,AU77+1)</f>
        <v>8</v>
      </c>
      <c r="AV78">
        <f>IF(播種日比較!$C$11-AG78&gt;0,0,AV77+1)</f>
        <v>16</v>
      </c>
      <c r="AW78">
        <f>IF(播種日比較!$C$11-AH78&gt;0,0,AW77+1)</f>
        <v>20</v>
      </c>
      <c r="AX78">
        <f>IF(播種日比較!$C$11-AI78&gt;0,0,AX77+1)</f>
        <v>0</v>
      </c>
      <c r="AY78">
        <f>IF(播種日比較!$C$11-AJ78&gt;0,0,AY77+1)</f>
        <v>0</v>
      </c>
      <c r="AZ78">
        <f>IF(播種日比較!$C$11-AK78&gt;0,0,AZ77+1)</f>
        <v>0</v>
      </c>
      <c r="BA78">
        <f>IF(播種日比較!$C$11-AL78&gt;0,0,BA77+1)</f>
        <v>0</v>
      </c>
      <c r="BB78">
        <f>IF(播種日比較!$C$11-AM78&gt;0,0,BB77+1)</f>
        <v>11</v>
      </c>
      <c r="BC78">
        <f>IF(播種日比較!$C$11-AN78&gt;0,0,BC77+1)</f>
        <v>0</v>
      </c>
      <c r="BD78">
        <f>IF(播種日比較!$C$11-AO78&gt;0,0,BD77+1)</f>
        <v>0</v>
      </c>
      <c r="BE78">
        <f>IF(播種日比較!$C$11-AP78&gt;0,0,BE77+1)</f>
        <v>0</v>
      </c>
      <c r="BF78">
        <f>IF(播種日比較!$C$11-AQ78&gt;0,0,BF77+1)</f>
        <v>9</v>
      </c>
      <c r="BG78">
        <f>IF(播種日比較!$C$11-AR78&gt;0,0,BG77+1)</f>
        <v>18</v>
      </c>
      <c r="BH78" s="1">
        <f t="shared" si="85"/>
        <v>42682</v>
      </c>
      <c r="BI78">
        <f t="shared" si="69"/>
        <v>9</v>
      </c>
    </row>
    <row r="79" spans="8:61" x14ac:dyDescent="0.45">
      <c r="H79" s="1">
        <f t="shared" si="86"/>
        <v>42683</v>
      </c>
      <c r="I79">
        <f>$H79-播種日比較!$C$5</f>
        <v>76</v>
      </c>
      <c r="J79">
        <f>$H79-播種日比較!$C$6</f>
        <v>71</v>
      </c>
      <c r="K79">
        <f>$H79-播種日比較!$C$7</f>
        <v>66</v>
      </c>
      <c r="L79">
        <f>$H79-播種日比較!$C$8</f>
        <v>61</v>
      </c>
      <c r="M79">
        <f>$H79-播種日比較!$C$9</f>
        <v>56</v>
      </c>
      <c r="N79" s="3">
        <f t="shared" si="54"/>
        <v>359.70743057165544</v>
      </c>
      <c r="O79" s="3">
        <f t="shared" si="55"/>
        <v>273.70381651343308</v>
      </c>
      <c r="P79" s="3">
        <f t="shared" si="56"/>
        <v>201.49653280374412</v>
      </c>
      <c r="Q79" s="3">
        <f t="shared" si="57"/>
        <v>144.41261636064061</v>
      </c>
      <c r="R79" s="3">
        <f t="shared" si="58"/>
        <v>101.76134970268639</v>
      </c>
      <c r="S79" s="3">
        <f t="shared" si="59"/>
        <v>404.56997195888368</v>
      </c>
      <c r="T79" s="3">
        <f t="shared" si="60"/>
        <v>386.1582001685772</v>
      </c>
      <c r="U79" s="3">
        <f t="shared" si="61"/>
        <v>349.67609850645084</v>
      </c>
      <c r="V79" s="3">
        <f t="shared" si="62"/>
        <v>299.15173828209487</v>
      </c>
      <c r="W79" s="3">
        <f t="shared" si="63"/>
        <v>240.61454747845002</v>
      </c>
      <c r="X79" s="3">
        <f t="shared" si="64"/>
        <v>338.13046740680863</v>
      </c>
      <c r="Y79" s="3">
        <f t="shared" si="65"/>
        <v>295.93794911370287</v>
      </c>
      <c r="Z79" s="3">
        <f t="shared" si="66"/>
        <v>244.15577984464292</v>
      </c>
      <c r="AA79" s="3">
        <f t="shared" si="67"/>
        <v>187.25168217578693</v>
      </c>
      <c r="AB79" s="3">
        <f t="shared" si="68"/>
        <v>131.85376853866401</v>
      </c>
      <c r="AC79">
        <f>IF(H79&lt;播種日比較!$C$14,0,播種日比較!$C$13*0.02*播種日比較!$C$12)</f>
        <v>24</v>
      </c>
      <c r="AD79" s="3">
        <f t="shared" si="70"/>
        <v>35.696253799823602</v>
      </c>
      <c r="AE79" s="3">
        <f t="shared" si="71"/>
        <v>50.467839521743976</v>
      </c>
      <c r="AF79" s="3">
        <f t="shared" si="72"/>
        <v>73.386707495164075</v>
      </c>
      <c r="AG79" s="3">
        <f t="shared" si="73"/>
        <v>108.41989002955529</v>
      </c>
      <c r="AH79" s="3">
        <f t="shared" si="74"/>
        <v>160.20187672030954</v>
      </c>
      <c r="AI79" s="3">
        <f t="shared" si="75"/>
        <v>28.634499681182046</v>
      </c>
      <c r="AJ79" s="3">
        <f t="shared" si="76"/>
        <v>32.774020737938734</v>
      </c>
      <c r="AK79" s="3">
        <f t="shared" si="77"/>
        <v>40.288206371965771</v>
      </c>
      <c r="AL79" s="3">
        <f t="shared" si="78"/>
        <v>53.651366091667164</v>
      </c>
      <c r="AM79" s="3">
        <f t="shared" si="79"/>
        <v>78.218899428788291</v>
      </c>
      <c r="AN79" s="3">
        <f t="shared" si="80"/>
        <v>31.19623183822609</v>
      </c>
      <c r="AO79" s="3">
        <f t="shared" si="81"/>
        <v>38.901907483469337</v>
      </c>
      <c r="AP79" s="3">
        <f t="shared" si="82"/>
        <v>52.613772807440789</v>
      </c>
      <c r="AQ79" s="3">
        <f t="shared" si="83"/>
        <v>78.181810439340111</v>
      </c>
      <c r="AR79" s="3">
        <f t="shared" si="84"/>
        <v>128.49444681132789</v>
      </c>
      <c r="AS79">
        <f>IF(播種日比較!$C$11-AD79&gt;0,0,AS78+1)</f>
        <v>0</v>
      </c>
      <c r="AT79">
        <f>IF(播種日比較!$C$11-AE79&gt;0,0,AT78+1)</f>
        <v>0</v>
      </c>
      <c r="AU79">
        <f>IF(播種日比較!$C$11-AF79&gt;0,0,AU78+1)</f>
        <v>9</v>
      </c>
      <c r="AV79">
        <f>IF(播種日比較!$C$11-AG79&gt;0,0,AV78+1)</f>
        <v>17</v>
      </c>
      <c r="AW79">
        <f>IF(播種日比較!$C$11-AH79&gt;0,0,AW78+1)</f>
        <v>21</v>
      </c>
      <c r="AX79">
        <f>IF(播種日比較!$C$11-AI79&gt;0,0,AX78+1)</f>
        <v>0</v>
      </c>
      <c r="AY79">
        <f>IF(播種日比較!$C$11-AJ79&gt;0,0,AY78+1)</f>
        <v>0</v>
      </c>
      <c r="AZ79">
        <f>IF(播種日比較!$C$11-AK79&gt;0,0,AZ78+1)</f>
        <v>0</v>
      </c>
      <c r="BA79">
        <f>IF(播種日比較!$C$11-AL79&gt;0,0,BA78+1)</f>
        <v>0</v>
      </c>
      <c r="BB79">
        <f>IF(播種日比較!$C$11-AM79&gt;0,0,BB78+1)</f>
        <v>12</v>
      </c>
      <c r="BC79">
        <f>IF(播種日比較!$C$11-AN79&gt;0,0,BC78+1)</f>
        <v>0</v>
      </c>
      <c r="BD79">
        <f>IF(播種日比較!$C$11-AO79&gt;0,0,BD78+1)</f>
        <v>0</v>
      </c>
      <c r="BE79">
        <f>IF(播種日比較!$C$11-AP79&gt;0,0,BE78+1)</f>
        <v>0</v>
      </c>
      <c r="BF79">
        <f>IF(播種日比較!$C$11-AQ79&gt;0,0,BF78+1)</f>
        <v>10</v>
      </c>
      <c r="BG79">
        <f>IF(播種日比較!$C$11-AR79&gt;0,0,BG78+1)</f>
        <v>19</v>
      </c>
      <c r="BH79" s="1">
        <f t="shared" si="85"/>
        <v>42683</v>
      </c>
      <c r="BI79">
        <f t="shared" si="69"/>
        <v>9</v>
      </c>
    </row>
    <row r="80" spans="8:61" x14ac:dyDescent="0.45">
      <c r="H80" s="1">
        <f t="shared" si="86"/>
        <v>42684</v>
      </c>
      <c r="I80">
        <f>$H80-播種日比較!$C$5</f>
        <v>77</v>
      </c>
      <c r="J80">
        <f>$H80-播種日比較!$C$6</f>
        <v>72</v>
      </c>
      <c r="K80">
        <f>$H80-播種日比較!$C$7</f>
        <v>67</v>
      </c>
      <c r="L80">
        <f>$H80-播種日比較!$C$8</f>
        <v>62</v>
      </c>
      <c r="M80">
        <f>$H80-播種日比較!$C$9</f>
        <v>57</v>
      </c>
      <c r="N80" s="3">
        <f t="shared" si="54"/>
        <v>371.09176619740748</v>
      </c>
      <c r="O80" s="3">
        <f t="shared" si="55"/>
        <v>283.57387222372495</v>
      </c>
      <c r="P80" s="3">
        <f t="shared" si="56"/>
        <v>209.62544386145748</v>
      </c>
      <c r="Q80" s="3">
        <f t="shared" si="57"/>
        <v>150.79172284156186</v>
      </c>
      <c r="R80" s="3">
        <f t="shared" si="58"/>
        <v>106.56632238733783</v>
      </c>
      <c r="S80" s="3">
        <f t="shared" si="59"/>
        <v>414.56623740923061</v>
      </c>
      <c r="T80" s="3">
        <f t="shared" si="60"/>
        <v>397.39456192135594</v>
      </c>
      <c r="U80" s="3">
        <f t="shared" si="61"/>
        <v>361.6629970119626</v>
      </c>
      <c r="V80" s="3">
        <f t="shared" si="62"/>
        <v>311.23839019626661</v>
      </c>
      <c r="W80" s="3">
        <f t="shared" si="63"/>
        <v>252.07858023795004</v>
      </c>
      <c r="X80" s="3">
        <f t="shared" si="64"/>
        <v>344.74124039663172</v>
      </c>
      <c r="Y80" s="3">
        <f t="shared" si="65"/>
        <v>303.0955045478679</v>
      </c>
      <c r="Z80" s="3">
        <f t="shared" si="66"/>
        <v>251.49057942073119</v>
      </c>
      <c r="AA80" s="3">
        <f t="shared" si="67"/>
        <v>194.20023100046882</v>
      </c>
      <c r="AB80" s="3">
        <f t="shared" si="68"/>
        <v>137.8087498582629</v>
      </c>
      <c r="AC80">
        <f>IF(H80&lt;播種日比較!$C$14,0,播種日比較!$C$13*0.02*播種日比較!$C$12)</f>
        <v>24</v>
      </c>
      <c r="AD80" s="3">
        <f t="shared" si="70"/>
        <v>36.457124740372223</v>
      </c>
      <c r="AE80" s="3">
        <f t="shared" si="71"/>
        <v>51.463534008553779</v>
      </c>
      <c r="AF80" s="3">
        <f t="shared" si="72"/>
        <v>74.733647713752617</v>
      </c>
      <c r="AG80" s="3">
        <f t="shared" si="73"/>
        <v>110.29235979020085</v>
      </c>
      <c r="AH80" s="3">
        <f t="shared" si="74"/>
        <v>162.85142804995192</v>
      </c>
      <c r="AI80" s="3">
        <f t="shared" si="75"/>
        <v>29.315580086911641</v>
      </c>
      <c r="AJ80" s="3">
        <f t="shared" si="76"/>
        <v>33.484531067550009</v>
      </c>
      <c r="AK80" s="3">
        <f t="shared" si="77"/>
        <v>41.06891366994553</v>
      </c>
      <c r="AL80" s="3">
        <f t="shared" si="78"/>
        <v>54.558557974385806</v>
      </c>
      <c r="AM80" s="3">
        <f t="shared" si="79"/>
        <v>79.338998331717463</v>
      </c>
      <c r="AN80" s="3">
        <f t="shared" si="80"/>
        <v>32.015260454737472</v>
      </c>
      <c r="AO80" s="3">
        <f t="shared" si="81"/>
        <v>39.83347174931901</v>
      </c>
      <c r="AP80" s="3">
        <f t="shared" si="82"/>
        <v>53.736490572165124</v>
      </c>
      <c r="AQ80" s="3">
        <f t="shared" si="83"/>
        <v>79.635737346233384</v>
      </c>
      <c r="AR80" s="3">
        <f t="shared" si="84"/>
        <v>130.54332209295458</v>
      </c>
      <c r="AS80">
        <f>IF(播種日比較!$C$11-AD80&gt;0,0,AS79+1)</f>
        <v>0</v>
      </c>
      <c r="AT80">
        <f>IF(播種日比較!$C$11-AE80&gt;0,0,AT79+1)</f>
        <v>0</v>
      </c>
      <c r="AU80">
        <f>IF(播種日比較!$C$11-AF80&gt;0,0,AU79+1)</f>
        <v>10</v>
      </c>
      <c r="AV80">
        <f>IF(播種日比較!$C$11-AG80&gt;0,0,AV79+1)</f>
        <v>18</v>
      </c>
      <c r="AW80">
        <f>IF(播種日比較!$C$11-AH80&gt;0,0,AW79+1)</f>
        <v>22</v>
      </c>
      <c r="AX80">
        <f>IF(播種日比較!$C$11-AI80&gt;0,0,AX79+1)</f>
        <v>0</v>
      </c>
      <c r="AY80">
        <f>IF(播種日比較!$C$11-AJ80&gt;0,0,AY79+1)</f>
        <v>0</v>
      </c>
      <c r="AZ80">
        <f>IF(播種日比較!$C$11-AK80&gt;0,0,AZ79+1)</f>
        <v>0</v>
      </c>
      <c r="BA80">
        <f>IF(播種日比較!$C$11-AL80&gt;0,0,BA79+1)</f>
        <v>0</v>
      </c>
      <c r="BB80">
        <f>IF(播種日比較!$C$11-AM80&gt;0,0,BB79+1)</f>
        <v>13</v>
      </c>
      <c r="BC80">
        <f>IF(播種日比較!$C$11-AN80&gt;0,0,BC79+1)</f>
        <v>0</v>
      </c>
      <c r="BD80">
        <f>IF(播種日比較!$C$11-AO80&gt;0,0,BD79+1)</f>
        <v>0</v>
      </c>
      <c r="BE80">
        <f>IF(播種日比較!$C$11-AP80&gt;0,0,BE79+1)</f>
        <v>0</v>
      </c>
      <c r="BF80">
        <f>IF(播種日比較!$C$11-AQ80&gt;0,0,BF79+1)</f>
        <v>11</v>
      </c>
      <c r="BG80">
        <f>IF(播種日比較!$C$11-AR80&gt;0,0,BG79+1)</f>
        <v>20</v>
      </c>
      <c r="BH80" s="1">
        <f t="shared" si="85"/>
        <v>42684</v>
      </c>
      <c r="BI80">
        <f t="shared" si="69"/>
        <v>9</v>
      </c>
    </row>
    <row r="81" spans="8:61" x14ac:dyDescent="0.45">
      <c r="H81" s="1">
        <f t="shared" si="86"/>
        <v>42685</v>
      </c>
      <c r="I81">
        <f>$H81-播種日比較!$C$5</f>
        <v>78</v>
      </c>
      <c r="J81">
        <f>$H81-播種日比較!$C$6</f>
        <v>73</v>
      </c>
      <c r="K81">
        <f>$H81-播種日比較!$C$7</f>
        <v>68</v>
      </c>
      <c r="L81">
        <f>$H81-播種日比較!$C$8</f>
        <v>63</v>
      </c>
      <c r="M81">
        <f>$H81-播種日比較!$C$9</f>
        <v>58</v>
      </c>
      <c r="N81" s="3">
        <f t="shared" si="54"/>
        <v>382.522384083661</v>
      </c>
      <c r="O81" s="3">
        <f t="shared" si="55"/>
        <v>293.54213476199311</v>
      </c>
      <c r="P81" s="3">
        <f t="shared" si="56"/>
        <v>217.88290858569047</v>
      </c>
      <c r="Q81" s="3">
        <f t="shared" si="57"/>
        <v>157.30682089287279</v>
      </c>
      <c r="R81" s="3">
        <f t="shared" si="58"/>
        <v>111.49673409381695</v>
      </c>
      <c r="S81" s="3">
        <f t="shared" si="59"/>
        <v>424.48242257195812</v>
      </c>
      <c r="T81" s="3">
        <f t="shared" si="60"/>
        <v>408.58789400983255</v>
      </c>
      <c r="U81" s="3">
        <f t="shared" si="61"/>
        <v>373.6631616203149</v>
      </c>
      <c r="V81" s="3">
        <f t="shared" si="62"/>
        <v>323.40890523864761</v>
      </c>
      <c r="W81" s="3">
        <f t="shared" si="63"/>
        <v>263.70121505246249</v>
      </c>
      <c r="X81" s="3">
        <f t="shared" si="64"/>
        <v>351.25494425078881</v>
      </c>
      <c r="Y81" s="3">
        <f t="shared" si="65"/>
        <v>310.18662435446629</v>
      </c>
      <c r="Z81" s="3">
        <f t="shared" si="66"/>
        <v>258.80860092639375</v>
      </c>
      <c r="AA81" s="3">
        <f t="shared" si="67"/>
        <v>201.19223076176493</v>
      </c>
      <c r="AB81" s="3">
        <f t="shared" si="68"/>
        <v>143.85948269037414</v>
      </c>
      <c r="AC81">
        <f>IF(H81&lt;播種日比較!$C$14,0,播種日比較!$C$13*0.02*播種日比較!$C$12)</f>
        <v>24</v>
      </c>
      <c r="AD81" s="3">
        <f t="shared" si="70"/>
        <v>37.195259168381845</v>
      </c>
      <c r="AE81" s="3">
        <f t="shared" si="71"/>
        <v>52.425416163582071</v>
      </c>
      <c r="AF81" s="3">
        <f t="shared" si="72"/>
        <v>76.029540737254393</v>
      </c>
      <c r="AG81" s="3">
        <f t="shared" si="73"/>
        <v>112.08727840576906</v>
      </c>
      <c r="AH81" s="3">
        <f t="shared" si="74"/>
        <v>165.38381559897994</v>
      </c>
      <c r="AI81" s="3">
        <f t="shared" si="75"/>
        <v>29.980750011889175</v>
      </c>
      <c r="AJ81" s="3">
        <f t="shared" si="76"/>
        <v>34.175576850638421</v>
      </c>
      <c r="AK81" s="3">
        <f t="shared" si="77"/>
        <v>41.82454861119075</v>
      </c>
      <c r="AL81" s="3">
        <f t="shared" si="78"/>
        <v>55.431610437081964</v>
      </c>
      <c r="AM81" s="3">
        <f t="shared" si="79"/>
        <v>80.409728859524463</v>
      </c>
      <c r="AN81" s="3">
        <f t="shared" si="80"/>
        <v>32.819100929577523</v>
      </c>
      <c r="AO81" s="3">
        <f t="shared" si="81"/>
        <v>40.743739694508712</v>
      </c>
      <c r="AP81" s="3">
        <f t="shared" si="82"/>
        <v>54.82746258841884</v>
      </c>
      <c r="AQ81" s="3">
        <f t="shared" si="83"/>
        <v>81.039136175837342</v>
      </c>
      <c r="AR81" s="3">
        <f t="shared" si="84"/>
        <v>132.5060216376497</v>
      </c>
      <c r="AS81">
        <f>IF(播種日比較!$C$11-AD81&gt;0,0,AS80+1)</f>
        <v>0</v>
      </c>
      <c r="AT81">
        <f>IF(播種日比較!$C$11-AE81&gt;0,0,AT80+1)</f>
        <v>0</v>
      </c>
      <c r="AU81">
        <f>IF(播種日比較!$C$11-AF81&gt;0,0,AU80+1)</f>
        <v>11</v>
      </c>
      <c r="AV81">
        <f>IF(播種日比較!$C$11-AG81&gt;0,0,AV80+1)</f>
        <v>19</v>
      </c>
      <c r="AW81">
        <f>IF(播種日比較!$C$11-AH81&gt;0,0,AW80+1)</f>
        <v>23</v>
      </c>
      <c r="AX81">
        <f>IF(播種日比較!$C$11-AI81&gt;0,0,AX80+1)</f>
        <v>0</v>
      </c>
      <c r="AY81">
        <f>IF(播種日比較!$C$11-AJ81&gt;0,0,AY80+1)</f>
        <v>0</v>
      </c>
      <c r="AZ81">
        <f>IF(播種日比較!$C$11-AK81&gt;0,0,AZ80+1)</f>
        <v>0</v>
      </c>
      <c r="BA81">
        <f>IF(播種日比較!$C$11-AL81&gt;0,0,BA80+1)</f>
        <v>0</v>
      </c>
      <c r="BB81">
        <f>IF(播種日比較!$C$11-AM81&gt;0,0,BB80+1)</f>
        <v>14</v>
      </c>
      <c r="BC81">
        <f>IF(播種日比較!$C$11-AN81&gt;0,0,BC80+1)</f>
        <v>0</v>
      </c>
      <c r="BD81">
        <f>IF(播種日比較!$C$11-AO81&gt;0,0,BD80+1)</f>
        <v>0</v>
      </c>
      <c r="BE81">
        <f>IF(播種日比較!$C$11-AP81&gt;0,0,BE80+1)</f>
        <v>0</v>
      </c>
      <c r="BF81">
        <f>IF(播種日比較!$C$11-AQ81&gt;0,0,BF80+1)</f>
        <v>12</v>
      </c>
      <c r="BG81">
        <f>IF(播種日比較!$C$11-AR81&gt;0,0,BG80+1)</f>
        <v>21</v>
      </c>
      <c r="BH81" s="1">
        <f t="shared" si="85"/>
        <v>42685</v>
      </c>
      <c r="BI81">
        <f t="shared" si="69"/>
        <v>9</v>
      </c>
    </row>
    <row r="82" spans="8:61" x14ac:dyDescent="0.45">
      <c r="H82" s="1">
        <f t="shared" si="86"/>
        <v>42686</v>
      </c>
      <c r="I82">
        <f>$H82-播種日比較!$C$5</f>
        <v>79</v>
      </c>
      <c r="J82">
        <f>$H82-播種日比較!$C$6</f>
        <v>74</v>
      </c>
      <c r="K82">
        <f>$H82-播種日比較!$C$7</f>
        <v>69</v>
      </c>
      <c r="L82">
        <f>$H82-播種日比較!$C$8</f>
        <v>64</v>
      </c>
      <c r="M82">
        <f>$H82-播種日比較!$C$9</f>
        <v>59</v>
      </c>
      <c r="N82" s="3">
        <f t="shared" si="54"/>
        <v>393.99018354395122</v>
      </c>
      <c r="O82" s="3">
        <f t="shared" si="55"/>
        <v>303.60086082172182</v>
      </c>
      <c r="P82" s="3">
        <f t="shared" si="56"/>
        <v>226.2633807240463</v>
      </c>
      <c r="Q82" s="3">
        <f t="shared" si="57"/>
        <v>163.95471536398969</v>
      </c>
      <c r="R82" s="3">
        <f t="shared" si="58"/>
        <v>116.55130679847048</v>
      </c>
      <c r="S82" s="3">
        <f t="shared" si="59"/>
        <v>434.31171580037523</v>
      </c>
      <c r="T82" s="3">
        <f t="shared" si="60"/>
        <v>419.72843398117516</v>
      </c>
      <c r="U82" s="3">
        <f t="shared" si="61"/>
        <v>385.66403972188533</v>
      </c>
      <c r="V82" s="3">
        <f t="shared" si="62"/>
        <v>335.64880210211112</v>
      </c>
      <c r="W82" s="3">
        <f t="shared" si="63"/>
        <v>275.4676285339512</v>
      </c>
      <c r="X82" s="3">
        <f t="shared" si="64"/>
        <v>357.66894088573775</v>
      </c>
      <c r="Y82" s="3">
        <f t="shared" si="65"/>
        <v>317.20659213114214</v>
      </c>
      <c r="Z82" s="3">
        <f t="shared" si="66"/>
        <v>266.10330360168149</v>
      </c>
      <c r="AA82" s="3">
        <f t="shared" si="67"/>
        <v>208.22057437380192</v>
      </c>
      <c r="AB82" s="3">
        <f t="shared" si="68"/>
        <v>150.00021583439644</v>
      </c>
      <c r="AC82">
        <f>IF(H82&lt;播種日比較!$C$14,0,播種日比較!$C$13*0.02*播種日比較!$C$12)</f>
        <v>24</v>
      </c>
      <c r="AD82" s="3">
        <f t="shared" si="70"/>
        <v>37.911908854007763</v>
      </c>
      <c r="AE82" s="3">
        <f t="shared" si="71"/>
        <v>53.355429801923734</v>
      </c>
      <c r="AF82" s="3">
        <f t="shared" si="72"/>
        <v>77.277435735874747</v>
      </c>
      <c r="AG82" s="3">
        <f t="shared" si="73"/>
        <v>113.8094182085166</v>
      </c>
      <c r="AH82" s="3">
        <f t="shared" si="74"/>
        <v>167.80637909425408</v>
      </c>
      <c r="AI82" s="3">
        <f t="shared" si="75"/>
        <v>30.63086588697243</v>
      </c>
      <c r="AJ82" s="3">
        <f t="shared" si="76"/>
        <v>34.848280718942789</v>
      </c>
      <c r="AK82" s="3">
        <f t="shared" si="77"/>
        <v>42.556670126538883</v>
      </c>
      <c r="AL82" s="3">
        <f t="shared" si="78"/>
        <v>56.272825836654796</v>
      </c>
      <c r="AM82" s="3">
        <f t="shared" si="79"/>
        <v>81.434723856864665</v>
      </c>
      <c r="AN82" s="3">
        <f t="shared" si="80"/>
        <v>33.60852631406086</v>
      </c>
      <c r="AO82" s="3">
        <f t="shared" si="81"/>
        <v>41.633862876626374</v>
      </c>
      <c r="AP82" s="3">
        <f t="shared" si="82"/>
        <v>55.888527736257487</v>
      </c>
      <c r="AQ82" s="3">
        <f t="shared" si="83"/>
        <v>82.395164234186581</v>
      </c>
      <c r="AR82" s="3">
        <f t="shared" si="84"/>
        <v>134.38837187031999</v>
      </c>
      <c r="AS82">
        <f>IF(播種日比較!$C$11-AD82&gt;0,0,AS81+1)</f>
        <v>0</v>
      </c>
      <c r="AT82">
        <f>IF(播種日比較!$C$11-AE82&gt;0,0,AT81+1)</f>
        <v>0</v>
      </c>
      <c r="AU82">
        <f>IF(播種日比較!$C$11-AF82&gt;0,0,AU81+1)</f>
        <v>12</v>
      </c>
      <c r="AV82">
        <f>IF(播種日比較!$C$11-AG82&gt;0,0,AV81+1)</f>
        <v>20</v>
      </c>
      <c r="AW82">
        <f>IF(播種日比較!$C$11-AH82&gt;0,0,AW81+1)</f>
        <v>24</v>
      </c>
      <c r="AX82">
        <f>IF(播種日比較!$C$11-AI82&gt;0,0,AX81+1)</f>
        <v>0</v>
      </c>
      <c r="AY82">
        <f>IF(播種日比較!$C$11-AJ82&gt;0,0,AY81+1)</f>
        <v>0</v>
      </c>
      <c r="AZ82">
        <f>IF(播種日比較!$C$11-AK82&gt;0,0,AZ81+1)</f>
        <v>0</v>
      </c>
      <c r="BA82">
        <f>IF(播種日比較!$C$11-AL82&gt;0,0,BA81+1)</f>
        <v>0</v>
      </c>
      <c r="BB82">
        <f>IF(播種日比較!$C$11-AM82&gt;0,0,BB81+1)</f>
        <v>15</v>
      </c>
      <c r="BC82">
        <f>IF(播種日比較!$C$11-AN82&gt;0,0,BC81+1)</f>
        <v>0</v>
      </c>
      <c r="BD82">
        <f>IF(播種日比較!$C$11-AO82&gt;0,0,BD81+1)</f>
        <v>0</v>
      </c>
      <c r="BE82">
        <f>IF(播種日比較!$C$11-AP82&gt;0,0,BE81+1)</f>
        <v>0</v>
      </c>
      <c r="BF82">
        <f>IF(播種日比較!$C$11-AQ82&gt;0,0,BF81+1)</f>
        <v>13</v>
      </c>
      <c r="BG82">
        <f>IF(播種日比較!$C$11-AR82&gt;0,0,BG81+1)</f>
        <v>22</v>
      </c>
      <c r="BH82" s="1">
        <f t="shared" si="85"/>
        <v>42686</v>
      </c>
      <c r="BI82">
        <f t="shared" si="69"/>
        <v>9</v>
      </c>
    </row>
    <row r="83" spans="8:61" x14ac:dyDescent="0.45">
      <c r="H83" s="1">
        <f t="shared" si="86"/>
        <v>42687</v>
      </c>
      <c r="I83">
        <f>$H83-播種日比較!$C$5</f>
        <v>80</v>
      </c>
      <c r="J83">
        <f>$H83-播種日比較!$C$6</f>
        <v>75</v>
      </c>
      <c r="K83">
        <f>$H83-播種日比較!$C$7</f>
        <v>70</v>
      </c>
      <c r="L83">
        <f>$H83-播種日比較!$C$8</f>
        <v>65</v>
      </c>
      <c r="M83">
        <f>$H83-播種日比較!$C$9</f>
        <v>60</v>
      </c>
      <c r="N83" s="3">
        <f t="shared" si="54"/>
        <v>405.48621910351403</v>
      </c>
      <c r="O83" s="3">
        <f t="shared" si="55"/>
        <v>313.74229706576551</v>
      </c>
      <c r="P83" s="3">
        <f t="shared" si="56"/>
        <v>234.76118509071298</v>
      </c>
      <c r="Q83" s="3">
        <f t="shared" si="57"/>
        <v>170.73203331591466</v>
      </c>
      <c r="R83" s="3">
        <f t="shared" si="58"/>
        <v>121.72859587523469</v>
      </c>
      <c r="S83" s="3">
        <f t="shared" si="59"/>
        <v>444.0477290738163</v>
      </c>
      <c r="T83" s="3">
        <f t="shared" si="60"/>
        <v>430.80687053610359</v>
      </c>
      <c r="U83" s="3">
        <f t="shared" si="61"/>
        <v>397.65347238317383</v>
      </c>
      <c r="V83" s="3">
        <f t="shared" si="62"/>
        <v>347.943822954913</v>
      </c>
      <c r="W83" s="3">
        <f t="shared" si="63"/>
        <v>287.36293842242208</v>
      </c>
      <c r="X83" s="3">
        <f t="shared" si="64"/>
        <v>363.98089085059718</v>
      </c>
      <c r="Y83" s="3">
        <f t="shared" si="65"/>
        <v>324.15101661381925</v>
      </c>
      <c r="Z83" s="3">
        <f t="shared" si="66"/>
        <v>273.36841209745921</v>
      </c>
      <c r="AA83" s="3">
        <f t="shared" si="67"/>
        <v>215.27825781410667</v>
      </c>
      <c r="AB83" s="3">
        <f t="shared" si="68"/>
        <v>156.22509864702963</v>
      </c>
      <c r="AC83">
        <f>IF(H83&lt;播種日比較!$C$14,0,播種日比較!$C$13*0.02*播種日比較!$C$12)</f>
        <v>24</v>
      </c>
      <c r="AD83" s="3">
        <f t="shared" si="70"/>
        <v>38.608240635148739</v>
      </c>
      <c r="AE83" s="3">
        <f t="shared" si="71"/>
        <v>54.255381589799136</v>
      </c>
      <c r="AF83" s="3">
        <f t="shared" si="72"/>
        <v>78.480159861957887</v>
      </c>
      <c r="AG83" s="3">
        <f t="shared" si="73"/>
        <v>115.46319656336122</v>
      </c>
      <c r="AH83" s="3">
        <f t="shared" si="74"/>
        <v>170.1259075431476</v>
      </c>
      <c r="AI83" s="3">
        <f t="shared" si="75"/>
        <v>31.266727580861499</v>
      </c>
      <c r="AJ83" s="3">
        <f t="shared" si="76"/>
        <v>35.503685635826088</v>
      </c>
      <c r="AK83" s="3">
        <f t="shared" si="77"/>
        <v>43.266717845937137</v>
      </c>
      <c r="AL83" s="3">
        <f t="shared" si="78"/>
        <v>57.08431586047125</v>
      </c>
      <c r="AM83" s="3">
        <f t="shared" si="79"/>
        <v>82.41728946788794</v>
      </c>
      <c r="AN83" s="3">
        <f t="shared" si="80"/>
        <v>34.384261931709993</v>
      </c>
      <c r="AO83" s="3">
        <f t="shared" si="81"/>
        <v>42.504916572912805</v>
      </c>
      <c r="AP83" s="3">
        <f t="shared" si="82"/>
        <v>56.921393746672067</v>
      </c>
      <c r="AQ83" s="3">
        <f t="shared" si="83"/>
        <v>83.706736262144389</v>
      </c>
      <c r="AR83" s="3">
        <f t="shared" si="84"/>
        <v>136.19571872829451</v>
      </c>
      <c r="AS83">
        <f>IF(播種日比較!$C$11-AD83&gt;0,0,AS82+1)</f>
        <v>0</v>
      </c>
      <c r="AT83">
        <f>IF(播種日比較!$C$11-AE83&gt;0,0,AT82+1)</f>
        <v>0</v>
      </c>
      <c r="AU83">
        <f>IF(播種日比較!$C$11-AF83&gt;0,0,AU82+1)</f>
        <v>13</v>
      </c>
      <c r="AV83">
        <f>IF(播種日比較!$C$11-AG83&gt;0,0,AV82+1)</f>
        <v>21</v>
      </c>
      <c r="AW83">
        <f>IF(播種日比較!$C$11-AH83&gt;0,0,AW82+1)</f>
        <v>25</v>
      </c>
      <c r="AX83">
        <f>IF(播種日比較!$C$11-AI83&gt;0,0,AX82+1)</f>
        <v>0</v>
      </c>
      <c r="AY83">
        <f>IF(播種日比較!$C$11-AJ83&gt;0,0,AY82+1)</f>
        <v>0</v>
      </c>
      <c r="AZ83">
        <f>IF(播種日比較!$C$11-AK83&gt;0,0,AZ82+1)</f>
        <v>0</v>
      </c>
      <c r="BA83">
        <f>IF(播種日比較!$C$11-AL83&gt;0,0,BA82+1)</f>
        <v>0</v>
      </c>
      <c r="BB83">
        <f>IF(播種日比較!$C$11-AM83&gt;0,0,BB82+1)</f>
        <v>16</v>
      </c>
      <c r="BC83">
        <f>IF(播種日比較!$C$11-AN83&gt;0,0,BC82+1)</f>
        <v>0</v>
      </c>
      <c r="BD83">
        <f>IF(播種日比較!$C$11-AO83&gt;0,0,BD82+1)</f>
        <v>0</v>
      </c>
      <c r="BE83">
        <f>IF(播種日比較!$C$11-AP83&gt;0,0,BE82+1)</f>
        <v>0</v>
      </c>
      <c r="BF83">
        <f>IF(播種日比較!$C$11-AQ83&gt;0,0,BF82+1)</f>
        <v>14</v>
      </c>
      <c r="BG83">
        <f>IF(播種日比較!$C$11-AR83&gt;0,0,BG82+1)</f>
        <v>23</v>
      </c>
      <c r="BH83" s="1">
        <f t="shared" si="85"/>
        <v>42687</v>
      </c>
      <c r="BI83">
        <f t="shared" si="69"/>
        <v>9</v>
      </c>
    </row>
    <row r="84" spans="8:61" x14ac:dyDescent="0.45">
      <c r="H84" s="1">
        <f t="shared" si="86"/>
        <v>42688</v>
      </c>
      <c r="I84">
        <f>$H84-播種日比較!$C$5</f>
        <v>81</v>
      </c>
      <c r="J84">
        <f>$H84-播種日比較!$C$6</f>
        <v>76</v>
      </c>
      <c r="K84">
        <f>$H84-播種日比較!$C$7</f>
        <v>71</v>
      </c>
      <c r="L84">
        <f>$H84-播種日比較!$C$8</f>
        <v>66</v>
      </c>
      <c r="M84">
        <f>$H84-播種日比較!$C$9</f>
        <v>61</v>
      </c>
      <c r="N84" s="3">
        <f t="shared" si="54"/>
        <v>417.00171775334792</v>
      </c>
      <c r="O84" s="3">
        <f t="shared" si="55"/>
        <v>323.95869993912811</v>
      </c>
      <c r="P84" s="3">
        <f t="shared" si="56"/>
        <v>243.37053426324394</v>
      </c>
      <c r="Q84" s="3">
        <f t="shared" si="57"/>
        <v>177.63523452674031</v>
      </c>
      <c r="R84" s="3">
        <f t="shared" si="58"/>
        <v>127.02699463947917</v>
      </c>
      <c r="S84" s="3">
        <f t="shared" si="59"/>
        <v>453.68449443674723</v>
      </c>
      <c r="T84" s="3">
        <f t="shared" si="60"/>
        <v>441.8143506543442</v>
      </c>
      <c r="U84" s="3">
        <f t="shared" si="61"/>
        <v>409.61971813144754</v>
      </c>
      <c r="V84" s="3">
        <f t="shared" si="62"/>
        <v>360.27997779459315</v>
      </c>
      <c r="W84" s="3">
        <f t="shared" si="63"/>
        <v>299.37226717571764</v>
      </c>
      <c r="X84" s="3">
        <f t="shared" si="64"/>
        <v>370.18874226190331</v>
      </c>
      <c r="Y84" s="3">
        <f t="shared" si="65"/>
        <v>331.01582712608086</v>
      </c>
      <c r="Z84" s="3">
        <f t="shared" si="66"/>
        <v>280.5979234853101</v>
      </c>
      <c r="AA84" s="3">
        <f t="shared" si="67"/>
        <v>222.35839873373806</v>
      </c>
      <c r="AB84" s="3">
        <f t="shared" si="68"/>
        <v>162.52820296052928</v>
      </c>
      <c r="AC84">
        <f>IF(H84&lt;播種日比較!$C$14,0,播種日比較!$C$13*0.02*播種日比較!$C$12)</f>
        <v>24</v>
      </c>
      <c r="AD84" s="3">
        <f t="shared" si="70"/>
        <v>39.285343220475447</v>
      </c>
      <c r="AE84" s="3">
        <f t="shared" si="71"/>
        <v>55.126952383327833</v>
      </c>
      <c r="AF84" s="3">
        <f t="shared" si="72"/>
        <v>79.64033704623057</v>
      </c>
      <c r="AG84" s="3">
        <f t="shared" si="73"/>
        <v>117.0527063356129</v>
      </c>
      <c r="AH84" s="3">
        <f t="shared" si="74"/>
        <v>172.34868658297162</v>
      </c>
      <c r="AI84" s="3">
        <f t="shared" si="75"/>
        <v>31.889082862205232</v>
      </c>
      <c r="AJ84" s="3">
        <f t="shared" si="76"/>
        <v>36.142761620475056</v>
      </c>
      <c r="AK84" s="3">
        <f t="shared" si="77"/>
        <v>43.956022898107165</v>
      </c>
      <c r="AL84" s="3">
        <f t="shared" si="78"/>
        <v>57.868020086570233</v>
      </c>
      <c r="AM84" s="3">
        <f t="shared" si="79"/>
        <v>83.360439425765449</v>
      </c>
      <c r="AN84" s="3">
        <f t="shared" si="80"/>
        <v>35.146988911064511</v>
      </c>
      <c r="AO84" s="3">
        <f t="shared" si="81"/>
        <v>43.357905820067216</v>
      </c>
      <c r="AP84" s="3">
        <f t="shared" si="82"/>
        <v>57.927648310744964</v>
      </c>
      <c r="AQ84" s="3">
        <f t="shared" si="83"/>
        <v>84.976546365043049</v>
      </c>
      <c r="AR84" s="3">
        <f t="shared" si="84"/>
        <v>137.93297377716158</v>
      </c>
      <c r="AS84">
        <f>IF(播種日比較!$C$11-AD84&gt;0,0,AS83+1)</f>
        <v>0</v>
      </c>
      <c r="AT84">
        <f>IF(播種日比較!$C$11-AE84&gt;0,0,AT83+1)</f>
        <v>0</v>
      </c>
      <c r="AU84">
        <f>IF(播種日比較!$C$11-AF84&gt;0,0,AU83+1)</f>
        <v>14</v>
      </c>
      <c r="AV84">
        <f>IF(播種日比較!$C$11-AG84&gt;0,0,AV83+1)</f>
        <v>22</v>
      </c>
      <c r="AW84">
        <f>IF(播種日比較!$C$11-AH84&gt;0,0,AW83+1)</f>
        <v>26</v>
      </c>
      <c r="AX84">
        <f>IF(播種日比較!$C$11-AI84&gt;0,0,AX83+1)</f>
        <v>0</v>
      </c>
      <c r="AY84">
        <f>IF(播種日比較!$C$11-AJ84&gt;0,0,AY83+1)</f>
        <v>0</v>
      </c>
      <c r="AZ84">
        <f>IF(播種日比較!$C$11-AK84&gt;0,0,AZ83+1)</f>
        <v>0</v>
      </c>
      <c r="BA84">
        <f>IF(播種日比較!$C$11-AL84&gt;0,0,BA83+1)</f>
        <v>0</v>
      </c>
      <c r="BB84">
        <f>IF(播種日比較!$C$11-AM84&gt;0,0,BB83+1)</f>
        <v>17</v>
      </c>
      <c r="BC84">
        <f>IF(播種日比較!$C$11-AN84&gt;0,0,BC83+1)</f>
        <v>0</v>
      </c>
      <c r="BD84">
        <f>IF(播種日比較!$C$11-AO84&gt;0,0,BD83+1)</f>
        <v>0</v>
      </c>
      <c r="BE84">
        <f>IF(播種日比較!$C$11-AP84&gt;0,0,BE83+1)</f>
        <v>0</v>
      </c>
      <c r="BF84">
        <f>IF(播種日比較!$C$11-AQ84&gt;0,0,BF83+1)</f>
        <v>15</v>
      </c>
      <c r="BG84">
        <f>IF(播種日比較!$C$11-AR84&gt;0,0,BG83+1)</f>
        <v>24</v>
      </c>
      <c r="BH84" s="1">
        <f t="shared" si="85"/>
        <v>42688</v>
      </c>
      <c r="BI84">
        <f t="shared" si="69"/>
        <v>9</v>
      </c>
    </row>
    <row r="85" spans="8:61" x14ac:dyDescent="0.45">
      <c r="H85" s="1">
        <f t="shared" si="86"/>
        <v>42689</v>
      </c>
      <c r="I85">
        <f>$H85-播種日比較!$C$5</f>
        <v>82</v>
      </c>
      <c r="J85">
        <f>$H85-播種日比較!$C$6</f>
        <v>77</v>
      </c>
      <c r="K85">
        <f>$H85-播種日比較!$C$7</f>
        <v>72</v>
      </c>
      <c r="L85">
        <f>$H85-播種日比較!$C$8</f>
        <v>67</v>
      </c>
      <c r="M85">
        <f>$H85-播種日比較!$C$9</f>
        <v>62</v>
      </c>
      <c r="N85" s="3">
        <f t="shared" si="54"/>
        <v>428.52809471271206</v>
      </c>
      <c r="O85" s="3">
        <f t="shared" si="55"/>
        <v>334.2423545948613</v>
      </c>
      <c r="P85" s="3">
        <f t="shared" si="56"/>
        <v>252.08554507060936</v>
      </c>
      <c r="Q85" s="3">
        <f t="shared" si="57"/>
        <v>184.66062224263931</v>
      </c>
      <c r="R85" s="3">
        <f t="shared" si="58"/>
        <v>132.44473927814821</v>
      </c>
      <c r="S85" s="3">
        <f t="shared" si="59"/>
        <v>463.21645891593096</v>
      </c>
      <c r="T85" s="3">
        <f t="shared" si="60"/>
        <v>452.74248417554179</v>
      </c>
      <c r="U85" s="3">
        <f t="shared" si="61"/>
        <v>421.55147320212001</v>
      </c>
      <c r="V85" s="3">
        <f t="shared" si="62"/>
        <v>372.64358476363469</v>
      </c>
      <c r="W85" s="3">
        <f t="shared" si="63"/>
        <v>311.480802078723</v>
      </c>
      <c r="X85" s="3">
        <f t="shared" si="64"/>
        <v>376.29071938642454</v>
      </c>
      <c r="Y85" s="3">
        <f t="shared" si="65"/>
        <v>337.79726796732223</v>
      </c>
      <c r="Z85" s="3">
        <f t="shared" si="66"/>
        <v>287.78611260463219</v>
      </c>
      <c r="AA85" s="3">
        <f t="shared" si="67"/>
        <v>229.45425349505274</v>
      </c>
      <c r="AB85" s="3">
        <f t="shared" si="68"/>
        <v>168.90354439514695</v>
      </c>
      <c r="AC85">
        <f>IF(H85&lt;播種日比較!$C$14,0,播種日比較!$C$13*0.02*播種日比較!$C$12)</f>
        <v>24</v>
      </c>
      <c r="AD85" s="3">
        <f t="shared" si="70"/>
        <v>39.944233371810242</v>
      </c>
      <c r="AE85" s="3">
        <f t="shared" si="71"/>
        <v>55.971707505756029</v>
      </c>
      <c r="AF85" s="3">
        <f t="shared" si="72"/>
        <v>80.760405002119839</v>
      </c>
      <c r="AG85" s="3">
        <f t="shared" si="73"/>
        <v>118.58174342943069</v>
      </c>
      <c r="AH85" s="3">
        <f t="shared" si="74"/>
        <v>174.4805412924554</v>
      </c>
      <c r="AI85" s="3">
        <f t="shared" si="75"/>
        <v>32.498631456046787</v>
      </c>
      <c r="AJ85" s="3">
        <f t="shared" si="76"/>
        <v>36.766411821296487</v>
      </c>
      <c r="AK85" s="3">
        <f t="shared" si="77"/>
        <v>44.62581759490115</v>
      </c>
      <c r="AL85" s="3">
        <f t="shared" si="78"/>
        <v>58.625722493698923</v>
      </c>
      <c r="AM85" s="3">
        <f t="shared" si="79"/>
        <v>84.266925280727094</v>
      </c>
      <c r="AN85" s="3">
        <f t="shared" si="80"/>
        <v>35.897347414821589</v>
      </c>
      <c r="AO85" s="3">
        <f t="shared" si="81"/>
        <v>44.193770902326513</v>
      </c>
      <c r="AP85" s="3">
        <f t="shared" si="82"/>
        <v>58.908769111262444</v>
      </c>
      <c r="AQ85" s="3">
        <f t="shared" si="83"/>
        <v>86.207087690277447</v>
      </c>
      <c r="AR85" s="3">
        <f t="shared" si="84"/>
        <v>139.60465534066927</v>
      </c>
      <c r="AS85">
        <f>IF(播種日比較!$C$11-AD85&gt;0,0,AS84+1)</f>
        <v>0</v>
      </c>
      <c r="AT85">
        <f>IF(播種日比較!$C$11-AE85&gt;0,0,AT84+1)</f>
        <v>0</v>
      </c>
      <c r="AU85">
        <f>IF(播種日比較!$C$11-AF85&gt;0,0,AU84+1)</f>
        <v>15</v>
      </c>
      <c r="AV85">
        <f>IF(播種日比較!$C$11-AG85&gt;0,0,AV84+1)</f>
        <v>23</v>
      </c>
      <c r="AW85">
        <f>IF(播種日比較!$C$11-AH85&gt;0,0,AW84+1)</f>
        <v>27</v>
      </c>
      <c r="AX85">
        <f>IF(播種日比較!$C$11-AI85&gt;0,0,AX84+1)</f>
        <v>0</v>
      </c>
      <c r="AY85">
        <f>IF(播種日比較!$C$11-AJ85&gt;0,0,AY84+1)</f>
        <v>0</v>
      </c>
      <c r="AZ85">
        <f>IF(播種日比較!$C$11-AK85&gt;0,0,AZ84+1)</f>
        <v>0</v>
      </c>
      <c r="BA85">
        <f>IF(播種日比較!$C$11-AL85&gt;0,0,BA84+1)</f>
        <v>0</v>
      </c>
      <c r="BB85">
        <f>IF(播種日比較!$C$11-AM85&gt;0,0,BB84+1)</f>
        <v>18</v>
      </c>
      <c r="BC85">
        <f>IF(播種日比較!$C$11-AN85&gt;0,0,BC84+1)</f>
        <v>0</v>
      </c>
      <c r="BD85">
        <f>IF(播種日比較!$C$11-AO85&gt;0,0,BD84+1)</f>
        <v>0</v>
      </c>
      <c r="BE85">
        <f>IF(播種日比較!$C$11-AP85&gt;0,0,BE84+1)</f>
        <v>0</v>
      </c>
      <c r="BF85">
        <f>IF(播種日比較!$C$11-AQ85&gt;0,0,BF84+1)</f>
        <v>16</v>
      </c>
      <c r="BG85">
        <f>IF(播種日比較!$C$11-AR85&gt;0,0,BG84+1)</f>
        <v>25</v>
      </c>
      <c r="BH85" s="1">
        <f t="shared" si="85"/>
        <v>42689</v>
      </c>
      <c r="BI85">
        <f t="shared" si="69"/>
        <v>9</v>
      </c>
    </row>
    <row r="86" spans="8:61" x14ac:dyDescent="0.45">
      <c r="H86" s="1">
        <f t="shared" si="86"/>
        <v>42690</v>
      </c>
      <c r="I86">
        <f>$H86-播種日比較!$C$5</f>
        <v>83</v>
      </c>
      <c r="J86">
        <f>$H86-播種日比較!$C$6</f>
        <v>78</v>
      </c>
      <c r="K86">
        <f>$H86-播種日比較!$C$7</f>
        <v>73</v>
      </c>
      <c r="L86">
        <f>$H86-播種日比較!$C$8</f>
        <v>68</v>
      </c>
      <c r="M86">
        <f>$H86-播種日比較!$C$9</f>
        <v>63</v>
      </c>
      <c r="N86" s="3">
        <f t="shared" si="54"/>
        <v>440.05696771852729</v>
      </c>
      <c r="O86" s="3">
        <f t="shared" si="55"/>
        <v>344.58559289389893</v>
      </c>
      <c r="P86" s="3">
        <f t="shared" si="56"/>
        <v>260.90025480859111</v>
      </c>
      <c r="Q86" s="3">
        <f t="shared" si="57"/>
        <v>191.80435411947377</v>
      </c>
      <c r="R86" s="3">
        <f t="shared" si="58"/>
        <v>137.97991413510741</v>
      </c>
      <c r="S86" s="3">
        <f t="shared" si="59"/>
        <v>472.63847806813669</v>
      </c>
      <c r="T86" s="3">
        <f t="shared" si="60"/>
        <v>463.58334601148056</v>
      </c>
      <c r="U86" s="3">
        <f t="shared" si="61"/>
        <v>433.43788839188142</v>
      </c>
      <c r="V86" s="3">
        <f t="shared" si="62"/>
        <v>385.02130644446373</v>
      </c>
      <c r="W86" s="3">
        <f t="shared" si="63"/>
        <v>323.67385165966334</v>
      </c>
      <c r="X86" s="3">
        <f t="shared" si="64"/>
        <v>382.28531096448285</v>
      </c>
      <c r="Y86" s="3">
        <f t="shared" si="65"/>
        <v>344.49189186067809</v>
      </c>
      <c r="Z86" s="3">
        <f t="shared" si="66"/>
        <v>294.92753584448729</v>
      </c>
      <c r="AA86" s="3">
        <f t="shared" si="67"/>
        <v>236.55923264291476</v>
      </c>
      <c r="AB86" s="3">
        <f t="shared" si="68"/>
        <v>175.34510297303203</v>
      </c>
      <c r="AC86">
        <f>IF(H86&lt;播種日比較!$C$14,0,播種日比較!$C$13*0.02*播種日比較!$C$12)</f>
        <v>24</v>
      </c>
      <c r="AD86" s="3">
        <f t="shared" si="70"/>
        <v>40.585861528819841</v>
      </c>
      <c r="AE86" s="3">
        <f t="shared" si="71"/>
        <v>56.791106073192395</v>
      </c>
      <c r="AF86" s="3">
        <f t="shared" si="72"/>
        <v>81.842630626558645</v>
      </c>
      <c r="AG86" s="3">
        <f t="shared" si="73"/>
        <v>120.0538317064288</v>
      </c>
      <c r="AH86" s="3">
        <f t="shared" si="74"/>
        <v>176.52687494142401</v>
      </c>
      <c r="AI86" s="3">
        <f t="shared" si="75"/>
        <v>33.096028735952054</v>
      </c>
      <c r="AJ86" s="3">
        <f t="shared" si="76"/>
        <v>37.375478008867162</v>
      </c>
      <c r="AK86" s="3">
        <f t="shared" si="77"/>
        <v>45.277244128525247</v>
      </c>
      <c r="AL86" s="3">
        <f t="shared" si="78"/>
        <v>59.359066172218689</v>
      </c>
      <c r="AM86" s="3">
        <f t="shared" si="79"/>
        <v>85.139263097726158</v>
      </c>
      <c r="AN86" s="3">
        <f t="shared" si="80"/>
        <v>36.63593959474111</v>
      </c>
      <c r="AO86" s="3">
        <f t="shared" si="81"/>
        <v>45.013392344362259</v>
      </c>
      <c r="AP86" s="3">
        <f t="shared" si="82"/>
        <v>59.866132893413166</v>
      </c>
      <c r="AQ86" s="3">
        <f t="shared" si="83"/>
        <v>87.400670109453969</v>
      </c>
      <c r="AR86" s="3">
        <f t="shared" si="84"/>
        <v>141.2149252392241</v>
      </c>
      <c r="AS86">
        <f>IF(播種日比較!$C$11-AD86&gt;0,0,AS85+1)</f>
        <v>0</v>
      </c>
      <c r="AT86">
        <f>IF(播種日比較!$C$11-AE86&gt;0,0,AT85+1)</f>
        <v>0</v>
      </c>
      <c r="AU86">
        <f>IF(播種日比較!$C$11-AF86&gt;0,0,AU85+1)</f>
        <v>16</v>
      </c>
      <c r="AV86">
        <f>IF(播種日比較!$C$11-AG86&gt;0,0,AV85+1)</f>
        <v>24</v>
      </c>
      <c r="AW86">
        <f>IF(播種日比較!$C$11-AH86&gt;0,0,AW85+1)</f>
        <v>28</v>
      </c>
      <c r="AX86">
        <f>IF(播種日比較!$C$11-AI86&gt;0,0,AX85+1)</f>
        <v>0</v>
      </c>
      <c r="AY86">
        <f>IF(播種日比較!$C$11-AJ86&gt;0,0,AY85+1)</f>
        <v>0</v>
      </c>
      <c r="AZ86">
        <f>IF(播種日比較!$C$11-AK86&gt;0,0,AZ85+1)</f>
        <v>0</v>
      </c>
      <c r="BA86">
        <f>IF(播種日比較!$C$11-AL86&gt;0,0,BA85+1)</f>
        <v>0</v>
      </c>
      <c r="BB86">
        <f>IF(播種日比較!$C$11-AM86&gt;0,0,BB85+1)</f>
        <v>19</v>
      </c>
      <c r="BC86">
        <f>IF(播種日比較!$C$11-AN86&gt;0,0,BC85+1)</f>
        <v>0</v>
      </c>
      <c r="BD86">
        <f>IF(播種日比較!$C$11-AO86&gt;0,0,BD85+1)</f>
        <v>0</v>
      </c>
      <c r="BE86">
        <f>IF(播種日比較!$C$11-AP86&gt;0,0,BE85+1)</f>
        <v>0</v>
      </c>
      <c r="BF86">
        <f>IF(播種日比較!$C$11-AQ86&gt;0,0,BF85+1)</f>
        <v>17</v>
      </c>
      <c r="BG86">
        <f>IF(播種日比較!$C$11-AR86&gt;0,0,BG85+1)</f>
        <v>26</v>
      </c>
      <c r="BH86" s="1">
        <f t="shared" si="85"/>
        <v>42690</v>
      </c>
      <c r="BI86">
        <f t="shared" si="69"/>
        <v>9</v>
      </c>
    </row>
    <row r="87" spans="8:61" x14ac:dyDescent="0.45">
      <c r="H87" s="1">
        <f t="shared" si="86"/>
        <v>42691</v>
      </c>
      <c r="I87">
        <f>$H87-播種日比較!$C$5</f>
        <v>84</v>
      </c>
      <c r="J87">
        <f>$H87-播種日比較!$C$6</f>
        <v>79</v>
      </c>
      <c r="K87">
        <f>$H87-播種日比較!$C$7</f>
        <v>74</v>
      </c>
      <c r="L87">
        <f>$H87-播種日比較!$C$8</f>
        <v>69</v>
      </c>
      <c r="M87">
        <f>$H87-播種日比較!$C$9</f>
        <v>64</v>
      </c>
      <c r="N87" s="3">
        <f t="shared" si="54"/>
        <v>451.58016986760521</v>
      </c>
      <c r="O87" s="3">
        <f t="shared" si="55"/>
        <v>354.98081044770913</v>
      </c>
      <c r="P87" s="3">
        <f t="shared" si="56"/>
        <v>269.80863712389385</v>
      </c>
      <c r="Q87" s="3">
        <f t="shared" si="57"/>
        <v>199.06245330190663</v>
      </c>
      <c r="R87" s="3">
        <f t="shared" si="58"/>
        <v>143.63045732016741</v>
      </c>
      <c r="S87" s="3">
        <f t="shared" si="59"/>
        <v>481.94580830587398</v>
      </c>
      <c r="T87" s="3">
        <f t="shared" si="60"/>
        <v>474.32947616675148</v>
      </c>
      <c r="U87" s="3">
        <f t="shared" si="61"/>
        <v>445.2685826749879</v>
      </c>
      <c r="V87" s="3">
        <f t="shared" si="62"/>
        <v>397.40018218505617</v>
      </c>
      <c r="W87" s="3">
        <f t="shared" si="63"/>
        <v>335.9368982543449</v>
      </c>
      <c r="X87" s="3">
        <f t="shared" si="64"/>
        <v>388.17125835857723</v>
      </c>
      <c r="Y87" s="3">
        <f t="shared" si="65"/>
        <v>351.09655257659858</v>
      </c>
      <c r="Z87" s="3">
        <f t="shared" si="66"/>
        <v>302.01703346042649</v>
      </c>
      <c r="AA87" s="3">
        <f t="shared" si="67"/>
        <v>243.66691482648906</v>
      </c>
      <c r="AB87" s="3">
        <f t="shared" si="68"/>
        <v>181.84684295271478</v>
      </c>
      <c r="AC87">
        <f>IF(H87&lt;播種日比較!$C$14,0,播種日比較!$C$13*0.02*播種日比較!$C$12)</f>
        <v>24</v>
      </c>
      <c r="AD87" s="3">
        <f t="shared" si="70"/>
        <v>41.211116931994987</v>
      </c>
      <c r="AE87" s="3">
        <f t="shared" si="71"/>
        <v>57.586509466464165</v>
      </c>
      <c r="AF87" s="3">
        <f t="shared" si="72"/>
        <v>82.88912396415634</v>
      </c>
      <c r="AG87" s="3">
        <f t="shared" si="73"/>
        <v>121.47224555842851</v>
      </c>
      <c r="AH87" s="3">
        <f t="shared" si="74"/>
        <v>178.49270410081377</v>
      </c>
      <c r="AI87" s="3">
        <f t="shared" si="75"/>
        <v>33.681889088527775</v>
      </c>
      <c r="AJ87" s="3">
        <f t="shared" si="76"/>
        <v>37.970745550446658</v>
      </c>
      <c r="AK87" s="3">
        <f t="shared" si="77"/>
        <v>45.911362393686048</v>
      </c>
      <c r="AL87" s="3">
        <f t="shared" si="78"/>
        <v>60.069566453381086</v>
      </c>
      <c r="AM87" s="3">
        <f t="shared" si="79"/>
        <v>85.979757079315206</v>
      </c>
      <c r="AN87" s="3">
        <f t="shared" si="80"/>
        <v>37.363332298596696</v>
      </c>
      <c r="AO87" s="3">
        <f t="shared" si="81"/>
        <v>45.817595459158923</v>
      </c>
      <c r="AP87" s="3">
        <f t="shared" si="82"/>
        <v>60.801023677357868</v>
      </c>
      <c r="AQ87" s="3">
        <f t="shared" si="83"/>
        <v>88.559436129771214</v>
      </c>
      <c r="AR87" s="3">
        <f t="shared" si="84"/>
        <v>142.76762165447005</v>
      </c>
      <c r="AS87">
        <f>IF(播種日比較!$C$11-AD87&gt;0,0,AS86+1)</f>
        <v>0</v>
      </c>
      <c r="AT87">
        <f>IF(播種日比較!$C$11-AE87&gt;0,0,AT86+1)</f>
        <v>0</v>
      </c>
      <c r="AU87">
        <f>IF(播種日比較!$C$11-AF87&gt;0,0,AU86+1)</f>
        <v>17</v>
      </c>
      <c r="AV87">
        <f>IF(播種日比較!$C$11-AG87&gt;0,0,AV86+1)</f>
        <v>25</v>
      </c>
      <c r="AW87">
        <f>IF(播種日比較!$C$11-AH87&gt;0,0,AW86+1)</f>
        <v>29</v>
      </c>
      <c r="AX87">
        <f>IF(播種日比較!$C$11-AI87&gt;0,0,AX86+1)</f>
        <v>0</v>
      </c>
      <c r="AY87">
        <f>IF(播種日比較!$C$11-AJ87&gt;0,0,AY86+1)</f>
        <v>0</v>
      </c>
      <c r="AZ87">
        <f>IF(播種日比較!$C$11-AK87&gt;0,0,AZ86+1)</f>
        <v>0</v>
      </c>
      <c r="BA87">
        <f>IF(播種日比較!$C$11-AL87&gt;0,0,BA86+1)</f>
        <v>1</v>
      </c>
      <c r="BB87">
        <f>IF(播種日比較!$C$11-AM87&gt;0,0,BB86+1)</f>
        <v>20</v>
      </c>
      <c r="BC87">
        <f>IF(播種日比較!$C$11-AN87&gt;0,0,BC86+1)</f>
        <v>0</v>
      </c>
      <c r="BD87">
        <f>IF(播種日比較!$C$11-AO87&gt;0,0,BD86+1)</f>
        <v>0</v>
      </c>
      <c r="BE87">
        <f>IF(播種日比較!$C$11-AP87&gt;0,0,BE86+1)</f>
        <v>1</v>
      </c>
      <c r="BF87">
        <f>IF(播種日比較!$C$11-AQ87&gt;0,0,BF86+1)</f>
        <v>18</v>
      </c>
      <c r="BG87">
        <f>IF(播種日比較!$C$11-AR87&gt;0,0,BG86+1)</f>
        <v>27</v>
      </c>
      <c r="BH87" s="1">
        <f t="shared" si="85"/>
        <v>42691</v>
      </c>
      <c r="BI87">
        <f t="shared" si="69"/>
        <v>7</v>
      </c>
    </row>
    <row r="88" spans="8:61" x14ac:dyDescent="0.45">
      <c r="H88" s="1">
        <f t="shared" si="86"/>
        <v>42692</v>
      </c>
      <c r="I88">
        <f>$H88-播種日比較!$C$5</f>
        <v>85</v>
      </c>
      <c r="J88">
        <f>$H88-播種日比較!$C$6</f>
        <v>80</v>
      </c>
      <c r="K88">
        <f>$H88-播種日比較!$C$7</f>
        <v>75</v>
      </c>
      <c r="L88">
        <f>$H88-播種日比較!$C$8</f>
        <v>70</v>
      </c>
      <c r="M88">
        <f>$H88-播種日比較!$C$9</f>
        <v>65</v>
      </c>
      <c r="N88" s="3">
        <f t="shared" si="54"/>
        <v>463.08976104426051</v>
      </c>
      <c r="O88" s="3">
        <f t="shared" si="55"/>
        <v>365.42048268030646</v>
      </c>
      <c r="P88" s="3">
        <f t="shared" si="56"/>
        <v>278.80461751367784</v>
      </c>
      <c r="Q88" s="3">
        <f t="shared" si="57"/>
        <v>206.43081958888342</v>
      </c>
      <c r="R88" s="3">
        <f t="shared" si="58"/>
        <v>149.39416661003347</v>
      </c>
      <c r="S88" s="3">
        <f t="shared" si="59"/>
        <v>491.13409814293203</v>
      </c>
      <c r="T88" s="3">
        <f t="shared" si="60"/>
        <v>484.97387774452471</v>
      </c>
      <c r="U88" s="3">
        <f t="shared" si="61"/>
        <v>457.03365375144062</v>
      </c>
      <c r="V88" s="3">
        <f t="shared" si="62"/>
        <v>409.76765653607765</v>
      </c>
      <c r="W88" s="3">
        <f t="shared" si="63"/>
        <v>348.25564660889654</v>
      </c>
      <c r="X88" s="3">
        <f t="shared" si="64"/>
        <v>393.94754360462565</v>
      </c>
      <c r="Y88" s="3">
        <f t="shared" si="65"/>
        <v>357.60839684238084</v>
      </c>
      <c r="Z88" s="3">
        <f t="shared" si="66"/>
        <v>309.04973052800523</v>
      </c>
      <c r="AA88" s="3">
        <f t="shared" si="67"/>
        <v>250.77105919885457</v>
      </c>
      <c r="AB88" s="3">
        <f t="shared" si="68"/>
        <v>188.40273181486964</v>
      </c>
      <c r="AC88">
        <f>IF(H88&lt;播種日比較!$C$14,0,播種日比較!$C$13*0.02*播種日比較!$C$12)</f>
        <v>24</v>
      </c>
      <c r="AD88" s="3">
        <f t="shared" si="70"/>
        <v>41.820832293742065</v>
      </c>
      <c r="AE88" s="3">
        <f t="shared" si="71"/>
        <v>58.359189035779636</v>
      </c>
      <c r="AF88" s="3">
        <f t="shared" si="72"/>
        <v>83.901850882721874</v>
      </c>
      <c r="AG88" s="3">
        <f t="shared" si="73"/>
        <v>122.84003037727867</v>
      </c>
      <c r="AH88" s="3">
        <f t="shared" si="74"/>
        <v>180.38269048772204</v>
      </c>
      <c r="AI88" s="3">
        <f t="shared" si="75"/>
        <v>34.256788982964139</v>
      </c>
      <c r="AJ88" s="3">
        <f t="shared" si="76"/>
        <v>38.55294792078795</v>
      </c>
      <c r="AK88" s="3">
        <f t="shared" si="77"/>
        <v>46.529157032787239</v>
      </c>
      <c r="AL88" s="3">
        <f t="shared" si="78"/>
        <v>60.758622645769009</v>
      </c>
      <c r="AM88" s="3">
        <f t="shared" si="79"/>
        <v>86.790520505338165</v>
      </c>
      <c r="AN88" s="3">
        <f t="shared" si="80"/>
        <v>38.080059552669503</v>
      </c>
      <c r="AO88" s="3">
        <f t="shared" si="81"/>
        <v>46.607154495438827</v>
      </c>
      <c r="AP88" s="3">
        <f t="shared" si="82"/>
        <v>61.714640203390999</v>
      </c>
      <c r="AQ88" s="3">
        <f t="shared" si="83"/>
        <v>89.685375231669624</v>
      </c>
      <c r="AR88" s="3">
        <f t="shared" si="84"/>
        <v>144.26628857111496</v>
      </c>
      <c r="AS88">
        <f>IF(播種日比較!$C$11-AD88&gt;0,0,AS87+1)</f>
        <v>0</v>
      </c>
      <c r="AT88">
        <f>IF(播種日比較!$C$11-AE88&gt;0,0,AT87+1)</f>
        <v>0</v>
      </c>
      <c r="AU88">
        <f>IF(播種日比較!$C$11-AF88&gt;0,0,AU87+1)</f>
        <v>18</v>
      </c>
      <c r="AV88">
        <f>IF(播種日比較!$C$11-AG88&gt;0,0,AV87+1)</f>
        <v>26</v>
      </c>
      <c r="AW88">
        <f>IF(播種日比較!$C$11-AH88&gt;0,0,AW87+1)</f>
        <v>30</v>
      </c>
      <c r="AX88">
        <f>IF(播種日比較!$C$11-AI88&gt;0,0,AX87+1)</f>
        <v>0</v>
      </c>
      <c r="AY88">
        <f>IF(播種日比較!$C$11-AJ88&gt;0,0,AY87+1)</f>
        <v>0</v>
      </c>
      <c r="AZ88">
        <f>IF(播種日比較!$C$11-AK88&gt;0,0,AZ87+1)</f>
        <v>0</v>
      </c>
      <c r="BA88">
        <f>IF(播種日比較!$C$11-AL88&gt;0,0,BA87+1)</f>
        <v>2</v>
      </c>
      <c r="BB88">
        <f>IF(播種日比較!$C$11-AM88&gt;0,0,BB87+1)</f>
        <v>21</v>
      </c>
      <c r="BC88">
        <f>IF(播種日比較!$C$11-AN88&gt;0,0,BC87+1)</f>
        <v>0</v>
      </c>
      <c r="BD88">
        <f>IF(播種日比較!$C$11-AO88&gt;0,0,BD87+1)</f>
        <v>0</v>
      </c>
      <c r="BE88">
        <f>IF(播種日比較!$C$11-AP88&gt;0,0,BE87+1)</f>
        <v>2</v>
      </c>
      <c r="BF88">
        <f>IF(播種日比較!$C$11-AQ88&gt;0,0,BF87+1)</f>
        <v>19</v>
      </c>
      <c r="BG88">
        <f>IF(播種日比較!$C$11-AR88&gt;0,0,BG87+1)</f>
        <v>28</v>
      </c>
      <c r="BH88" s="1">
        <f t="shared" si="85"/>
        <v>42692</v>
      </c>
      <c r="BI88">
        <f t="shared" si="69"/>
        <v>7</v>
      </c>
    </row>
    <row r="89" spans="8:61" x14ac:dyDescent="0.45">
      <c r="H89" s="1">
        <f t="shared" si="86"/>
        <v>42693</v>
      </c>
      <c r="I89">
        <f>$H89-播種日比較!$C$5</f>
        <v>86</v>
      </c>
      <c r="J89">
        <f>$H89-播種日比較!$C$6</f>
        <v>81</v>
      </c>
      <c r="K89">
        <f>$H89-播種日比較!$C$7</f>
        <v>76</v>
      </c>
      <c r="L89">
        <f>$H89-播種日比較!$C$8</f>
        <v>71</v>
      </c>
      <c r="M89">
        <f>$H89-播種日比較!$C$9</f>
        <v>66</v>
      </c>
      <c r="N89" s="3">
        <f t="shared" si="54"/>
        <v>474.57803797166861</v>
      </c>
      <c r="O89" s="3">
        <f t="shared" si="55"/>
        <v>375.89717989337743</v>
      </c>
      <c r="P89" s="3">
        <f t="shared" si="56"/>
        <v>287.88208839253429</v>
      </c>
      <c r="Q89" s="3">
        <f t="shared" si="57"/>
        <v>213.90524063653316</v>
      </c>
      <c r="R89" s="3">
        <f t="shared" si="58"/>
        <v>155.26870560939955</v>
      </c>
      <c r="S89" s="3">
        <f t="shared" si="59"/>
        <v>500.19937849522654</v>
      </c>
      <c r="T89" s="3">
        <f t="shared" si="60"/>
        <v>495.51001311207699</v>
      </c>
      <c r="U89" s="3">
        <f t="shared" si="61"/>
        <v>468.7236857042671</v>
      </c>
      <c r="V89" s="3">
        <f t="shared" si="62"/>
        <v>422.11160390622445</v>
      </c>
      <c r="W89" s="3">
        <f t="shared" si="63"/>
        <v>360.61606845750237</v>
      </c>
      <c r="X89" s="3">
        <f t="shared" si="64"/>
        <v>399.61337743588911</v>
      </c>
      <c r="Y89" s="3">
        <f t="shared" si="65"/>
        <v>364.02485564206927</v>
      </c>
      <c r="Z89" s="3">
        <f t="shared" si="66"/>
        <v>316.02103663512599</v>
      </c>
      <c r="AA89" s="3">
        <f t="shared" si="67"/>
        <v>257.86561633054203</v>
      </c>
      <c r="AB89" s="3">
        <f t="shared" si="68"/>
        <v>195.00675834128259</v>
      </c>
      <c r="AC89">
        <f>IF(H89&lt;播種日比較!$C$14,0,播種日比較!$C$13*0.02*播種日比較!$C$12)</f>
        <v>24</v>
      </c>
      <c r="AD89" s="3">
        <f t="shared" si="70"/>
        <v>42.415788061993034</v>
      </c>
      <c r="AE89" s="3">
        <f t="shared" si="71"/>
        <v>59.110333115276482</v>
      </c>
      <c r="AF89" s="3">
        <f t="shared" si="72"/>
        <v>84.882644591538778</v>
      </c>
      <c r="AG89" s="3">
        <f t="shared" si="73"/>
        <v>124.1600211373753</v>
      </c>
      <c r="AH89" s="3">
        <f t="shared" si="74"/>
        <v>182.20116987845498</v>
      </c>
      <c r="AI89" s="3">
        <f t="shared" si="75"/>
        <v>34.82126977465542</v>
      </c>
      <c r="AJ89" s="3">
        <f t="shared" si="76"/>
        <v>39.12277079763183</v>
      </c>
      <c r="AK89" s="3">
        <f t="shared" si="77"/>
        <v>47.131543790248045</v>
      </c>
      <c r="AL89" s="3">
        <f t="shared" si="78"/>
        <v>61.427528543080463</v>
      </c>
      <c r="AM89" s="3">
        <f t="shared" si="79"/>
        <v>87.573494326732771</v>
      </c>
      <c r="AN89" s="3">
        <f t="shared" si="80"/>
        <v>38.786624840819222</v>
      </c>
      <c r="AO89" s="3">
        <f t="shared" si="81"/>
        <v>47.38279642428035</v>
      </c>
      <c r="AP89" s="3">
        <f t="shared" si="82"/>
        <v>62.608102689885122</v>
      </c>
      <c r="AQ89" s="3">
        <f t="shared" si="83"/>
        <v>90.780336805819701</v>
      </c>
      <c r="AR89" s="3">
        <f t="shared" si="84"/>
        <v>145.71420218999745</v>
      </c>
      <c r="AS89">
        <f>IF(播種日比較!$C$11-AD89&gt;0,0,AS88+1)</f>
        <v>0</v>
      </c>
      <c r="AT89">
        <f>IF(播種日比較!$C$11-AE89&gt;0,0,AT88+1)</f>
        <v>0</v>
      </c>
      <c r="AU89">
        <f>IF(播種日比較!$C$11-AF89&gt;0,0,AU88+1)</f>
        <v>19</v>
      </c>
      <c r="AV89">
        <f>IF(播種日比較!$C$11-AG89&gt;0,0,AV88+1)</f>
        <v>27</v>
      </c>
      <c r="AW89">
        <f>IF(播種日比較!$C$11-AH89&gt;0,0,AW88+1)</f>
        <v>31</v>
      </c>
      <c r="AX89">
        <f>IF(播種日比較!$C$11-AI89&gt;0,0,AX88+1)</f>
        <v>0</v>
      </c>
      <c r="AY89">
        <f>IF(播種日比較!$C$11-AJ89&gt;0,0,AY88+1)</f>
        <v>0</v>
      </c>
      <c r="AZ89">
        <f>IF(播種日比較!$C$11-AK89&gt;0,0,AZ88+1)</f>
        <v>0</v>
      </c>
      <c r="BA89">
        <f>IF(播種日比較!$C$11-AL89&gt;0,0,BA88+1)</f>
        <v>3</v>
      </c>
      <c r="BB89">
        <f>IF(播種日比較!$C$11-AM89&gt;0,0,BB88+1)</f>
        <v>22</v>
      </c>
      <c r="BC89">
        <f>IF(播種日比較!$C$11-AN89&gt;0,0,BC88+1)</f>
        <v>0</v>
      </c>
      <c r="BD89">
        <f>IF(播種日比較!$C$11-AO89&gt;0,0,BD88+1)</f>
        <v>0</v>
      </c>
      <c r="BE89">
        <f>IF(播種日比較!$C$11-AP89&gt;0,0,BE88+1)</f>
        <v>3</v>
      </c>
      <c r="BF89">
        <f>IF(播種日比較!$C$11-AQ89&gt;0,0,BF88+1)</f>
        <v>20</v>
      </c>
      <c r="BG89">
        <f>IF(播種日比較!$C$11-AR89&gt;0,0,BG88+1)</f>
        <v>29</v>
      </c>
      <c r="BH89" s="1">
        <f t="shared" si="85"/>
        <v>42693</v>
      </c>
      <c r="BI89">
        <f t="shared" si="69"/>
        <v>7</v>
      </c>
    </row>
    <row r="90" spans="8:61" x14ac:dyDescent="0.45">
      <c r="H90" s="1">
        <f t="shared" si="86"/>
        <v>42694</v>
      </c>
      <c r="I90">
        <f>$H90-播種日比較!$C$5</f>
        <v>87</v>
      </c>
      <c r="J90">
        <f>$H90-播種日比較!$C$6</f>
        <v>82</v>
      </c>
      <c r="K90">
        <f>$H90-播種日比較!$C$7</f>
        <v>77</v>
      </c>
      <c r="L90">
        <f>$H90-播種日比較!$C$8</f>
        <v>72</v>
      </c>
      <c r="M90">
        <f>$H90-播種日比較!$C$9</f>
        <v>67</v>
      </c>
      <c r="N90" s="3">
        <f t="shared" si="54"/>
        <v>486.03754293035905</v>
      </c>
      <c r="O90" s="3">
        <f t="shared" si="55"/>
        <v>386.403581325022</v>
      </c>
      <c r="P90" s="3">
        <f t="shared" si="56"/>
        <v>297.03492368417187</v>
      </c>
      <c r="Q90" s="3">
        <f t="shared" si="57"/>
        <v>221.48140315189545</v>
      </c>
      <c r="R90" s="3">
        <f t="shared" si="58"/>
        <v>161.25161014056428</v>
      </c>
      <c r="S90" s="3">
        <f t="shared" si="59"/>
        <v>509.13805216574906</v>
      </c>
      <c r="T90" s="3">
        <f t="shared" si="60"/>
        <v>505.93179839737167</v>
      </c>
      <c r="U90" s="3">
        <f t="shared" si="61"/>
        <v>480.32975394900689</v>
      </c>
      <c r="V90" s="3">
        <f t="shared" si="62"/>
        <v>434.42034956439085</v>
      </c>
      <c r="W90" s="3">
        <f t="shared" si="63"/>
        <v>373.00444305361896</v>
      </c>
      <c r="X90" s="3">
        <f t="shared" si="64"/>
        <v>405.16818734266923</v>
      </c>
      <c r="Y90" s="3">
        <f t="shared" si="65"/>
        <v>370.34363500502104</v>
      </c>
      <c r="Z90" s="3">
        <f t="shared" si="66"/>
        <v>322.92664441483635</v>
      </c>
      <c r="AA90" s="3">
        <f t="shared" si="67"/>
        <v>264.94473768079956</v>
      </c>
      <c r="AB90" s="3">
        <f t="shared" si="68"/>
        <v>201.65294973972695</v>
      </c>
      <c r="AC90">
        <f>IF(H90&lt;播種日比較!$C$14,0,播種日比較!$C$13*0.02*播種日比較!$C$12)</f>
        <v>24</v>
      </c>
      <c r="AD90" s="3">
        <f t="shared" si="70"/>
        <v>42.996716315959063</v>
      </c>
      <c r="AE90" s="3">
        <f t="shared" si="71"/>
        <v>59.841053416077656</v>
      </c>
      <c r="AF90" s="3">
        <f t="shared" si="72"/>
        <v>85.83321611920428</v>
      </c>
      <c r="AG90" s="3">
        <f t="shared" si="73"/>
        <v>125.43485928251215</v>
      </c>
      <c r="AH90" s="3">
        <f t="shared" si="74"/>
        <v>183.95217838578301</v>
      </c>
      <c r="AI90" s="3">
        <f t="shared" si="75"/>
        <v>35.375840268798235</v>
      </c>
      <c r="AJ90" s="3">
        <f t="shared" si="76"/>
        <v>39.680855784720748</v>
      </c>
      <c r="AK90" s="3">
        <f t="shared" si="77"/>
        <v>47.719375251562113</v>
      </c>
      <c r="AL90" s="3">
        <f t="shared" si="78"/>
        <v>62.077481846279994</v>
      </c>
      <c r="AM90" s="3">
        <f t="shared" si="79"/>
        <v>88.330463704536896</v>
      </c>
      <c r="AN90" s="3">
        <f t="shared" si="80"/>
        <v>39.483503198985261</v>
      </c>
      <c r="AO90" s="3">
        <f t="shared" si="81"/>
        <v>48.145204400247437</v>
      </c>
      <c r="AP90" s="3">
        <f t="shared" si="82"/>
        <v>63.482458975004029</v>
      </c>
      <c r="AQ90" s="3">
        <f t="shared" si="83"/>
        <v>91.846041841700213</v>
      </c>
      <c r="AR90" s="3">
        <f t="shared" si="84"/>
        <v>147.11439465701022</v>
      </c>
      <c r="AS90">
        <f>IF(播種日比較!$C$11-AD90&gt;0,0,AS89+1)</f>
        <v>0</v>
      </c>
      <c r="AT90">
        <f>IF(播種日比較!$C$11-AE90&gt;0,0,AT89+1)</f>
        <v>0</v>
      </c>
      <c r="AU90">
        <f>IF(播種日比較!$C$11-AF90&gt;0,0,AU89+1)</f>
        <v>20</v>
      </c>
      <c r="AV90">
        <f>IF(播種日比較!$C$11-AG90&gt;0,0,AV89+1)</f>
        <v>28</v>
      </c>
      <c r="AW90">
        <f>IF(播種日比較!$C$11-AH90&gt;0,0,AW89+1)</f>
        <v>32</v>
      </c>
      <c r="AX90">
        <f>IF(播種日比較!$C$11-AI90&gt;0,0,AX89+1)</f>
        <v>0</v>
      </c>
      <c r="AY90">
        <f>IF(播種日比較!$C$11-AJ90&gt;0,0,AY89+1)</f>
        <v>0</v>
      </c>
      <c r="AZ90">
        <f>IF(播種日比較!$C$11-AK90&gt;0,0,AZ89+1)</f>
        <v>0</v>
      </c>
      <c r="BA90">
        <f>IF(播種日比較!$C$11-AL90&gt;0,0,BA89+1)</f>
        <v>4</v>
      </c>
      <c r="BB90">
        <f>IF(播種日比較!$C$11-AM90&gt;0,0,BB89+1)</f>
        <v>23</v>
      </c>
      <c r="BC90">
        <f>IF(播種日比較!$C$11-AN90&gt;0,0,BC89+1)</f>
        <v>0</v>
      </c>
      <c r="BD90">
        <f>IF(播種日比較!$C$11-AO90&gt;0,0,BD89+1)</f>
        <v>0</v>
      </c>
      <c r="BE90">
        <f>IF(播種日比較!$C$11-AP90&gt;0,0,BE89+1)</f>
        <v>4</v>
      </c>
      <c r="BF90">
        <f>IF(播種日比較!$C$11-AQ90&gt;0,0,BF89+1)</f>
        <v>21</v>
      </c>
      <c r="BG90">
        <f>IF(播種日比較!$C$11-AR90&gt;0,0,BG89+1)</f>
        <v>30</v>
      </c>
      <c r="BH90" s="1">
        <f t="shared" si="85"/>
        <v>42694</v>
      </c>
      <c r="BI90">
        <f t="shared" si="69"/>
        <v>7</v>
      </c>
    </row>
    <row r="91" spans="8:61" x14ac:dyDescent="0.45">
      <c r="H91" s="1">
        <f t="shared" si="86"/>
        <v>42695</v>
      </c>
      <c r="I91">
        <f>$H91-播種日比較!$C$5</f>
        <v>88</v>
      </c>
      <c r="J91">
        <f>$H91-播種日比較!$C$6</f>
        <v>83</v>
      </c>
      <c r="K91">
        <f>$H91-播種日比較!$C$7</f>
        <v>78</v>
      </c>
      <c r="L91">
        <f>$H91-播種日比較!$C$8</f>
        <v>73</v>
      </c>
      <c r="M91">
        <f>$H91-播種日比較!$C$9</f>
        <v>68</v>
      </c>
      <c r="N91" s="3">
        <f t="shared" si="54"/>
        <v>497.4610711915098</v>
      </c>
      <c r="O91" s="3">
        <f t="shared" si="55"/>
        <v>396.93248819888635</v>
      </c>
      <c r="P91" s="3">
        <f t="shared" si="56"/>
        <v>306.25699290025238</v>
      </c>
      <c r="Q91" s="3">
        <f t="shared" si="57"/>
        <v>229.15490403338066</v>
      </c>
      <c r="R91" s="3">
        <f t="shared" si="58"/>
        <v>167.34029483027587</v>
      </c>
      <c r="S91" s="3">
        <f t="shared" si="59"/>
        <v>517.94688263539058</v>
      </c>
      <c r="T91" s="3">
        <f t="shared" si="60"/>
        <v>516.23359648351402</v>
      </c>
      <c r="U91" s="3">
        <f t="shared" si="61"/>
        <v>491.84342766204003</v>
      </c>
      <c r="V91" s="3">
        <f t="shared" si="62"/>
        <v>446.68268713563788</v>
      </c>
      <c r="W91" s="3">
        <f t="shared" si="63"/>
        <v>385.40739367112127</v>
      </c>
      <c r="X91" s="3">
        <f t="shared" si="64"/>
        <v>410.61160572419283</v>
      </c>
      <c r="Y91" s="3">
        <f t="shared" si="65"/>
        <v>376.56270637518134</v>
      </c>
      <c r="Z91" s="3">
        <f t="shared" si="66"/>
        <v>329.76252701887074</v>
      </c>
      <c r="AA91" s="3">
        <f t="shared" si="67"/>
        <v>272.0027836769529</v>
      </c>
      <c r="AB91" s="3">
        <f t="shared" si="68"/>
        <v>208.3353877777156</v>
      </c>
      <c r="AC91">
        <f>IF(H91&lt;播種日比較!$C$14,0,播種日比較!$C$13*0.02*播種日比較!$C$12)</f>
        <v>24</v>
      </c>
      <c r="AD91" s="3">
        <f t="shared" si="70"/>
        <v>43.564304329429511</v>
      </c>
      <c r="AE91" s="3">
        <f t="shared" si="71"/>
        <v>60.552390859020839</v>
      </c>
      <c r="AF91" s="3">
        <f t="shared" si="72"/>
        <v>86.755163855001555</v>
      </c>
      <c r="AG91" s="3">
        <f t="shared" si="73"/>
        <v>126.66700808756387</v>
      </c>
      <c r="AH91" s="3">
        <f t="shared" si="74"/>
        <v>185.63947636420983</v>
      </c>
      <c r="AI91" s="3">
        <f t="shared" si="75"/>
        <v>35.920979067085462</v>
      </c>
      <c r="AJ91" s="3">
        <f t="shared" si="76"/>
        <v>40.227803800308664</v>
      </c>
      <c r="AK91" s="3">
        <f t="shared" si="77"/>
        <v>48.293446033637267</v>
      </c>
      <c r="AL91" s="3">
        <f t="shared" si="78"/>
        <v>62.709592624933777</v>
      </c>
      <c r="AM91" s="3">
        <f t="shared" si="79"/>
        <v>89.063072745808711</v>
      </c>
      <c r="AN91" s="3">
        <f t="shared" si="80"/>
        <v>40.171143142036762</v>
      </c>
      <c r="AO91" s="3">
        <f t="shared" si="81"/>
        <v>48.895020928534102</v>
      </c>
      <c r="AP91" s="3">
        <f t="shared" si="82"/>
        <v>64.338690105111525</v>
      </c>
      <c r="AQ91" s="3">
        <f t="shared" si="83"/>
        <v>92.884093501906051</v>
      </c>
      <c r="AR91" s="3">
        <f t="shared" si="84"/>
        <v>148.46967540978241</v>
      </c>
      <c r="AS91">
        <f>IF(播種日比較!$C$11-AD91&gt;0,0,AS90+1)</f>
        <v>0</v>
      </c>
      <c r="AT91">
        <f>IF(播種日比較!$C$11-AE91&gt;0,0,AT90+1)</f>
        <v>1</v>
      </c>
      <c r="AU91">
        <f>IF(播種日比較!$C$11-AF91&gt;0,0,AU90+1)</f>
        <v>21</v>
      </c>
      <c r="AV91">
        <f>IF(播種日比較!$C$11-AG91&gt;0,0,AV90+1)</f>
        <v>29</v>
      </c>
      <c r="AW91">
        <f>IF(播種日比較!$C$11-AH91&gt;0,0,AW90+1)</f>
        <v>33</v>
      </c>
      <c r="AX91">
        <f>IF(播種日比較!$C$11-AI91&gt;0,0,AX90+1)</f>
        <v>0</v>
      </c>
      <c r="AY91">
        <f>IF(播種日比較!$C$11-AJ91&gt;0,0,AY90+1)</f>
        <v>0</v>
      </c>
      <c r="AZ91">
        <f>IF(播種日比較!$C$11-AK91&gt;0,0,AZ90+1)</f>
        <v>0</v>
      </c>
      <c r="BA91">
        <f>IF(播種日比較!$C$11-AL91&gt;0,0,BA90+1)</f>
        <v>5</v>
      </c>
      <c r="BB91">
        <f>IF(播種日比較!$C$11-AM91&gt;0,0,BB90+1)</f>
        <v>24</v>
      </c>
      <c r="BC91">
        <f>IF(播種日比較!$C$11-AN91&gt;0,0,BC90+1)</f>
        <v>0</v>
      </c>
      <c r="BD91">
        <f>IF(播種日比較!$C$11-AO91&gt;0,0,BD90+1)</f>
        <v>0</v>
      </c>
      <c r="BE91">
        <f>IF(播種日比較!$C$11-AP91&gt;0,0,BE90+1)</f>
        <v>5</v>
      </c>
      <c r="BF91">
        <f>IF(播種日比較!$C$11-AQ91&gt;0,0,BF90+1)</f>
        <v>22</v>
      </c>
      <c r="BG91">
        <f>IF(播種日比較!$C$11-AR91&gt;0,0,BG90+1)</f>
        <v>31</v>
      </c>
      <c r="BH91" s="1">
        <f t="shared" si="85"/>
        <v>42695</v>
      </c>
      <c r="BI91">
        <f t="shared" si="69"/>
        <v>6</v>
      </c>
    </row>
    <row r="92" spans="8:61" x14ac:dyDescent="0.45">
      <c r="H92" s="1">
        <f t="shared" si="86"/>
        <v>42696</v>
      </c>
      <c r="I92">
        <f>$H92-播種日比較!$C$5</f>
        <v>89</v>
      </c>
      <c r="J92">
        <f>$H92-播種日比較!$C$6</f>
        <v>84</v>
      </c>
      <c r="K92">
        <f>$H92-播種日比較!$C$7</f>
        <v>79</v>
      </c>
      <c r="L92">
        <f>$H92-播種日比較!$C$8</f>
        <v>74</v>
      </c>
      <c r="M92">
        <f>$H92-播種日比較!$C$9</f>
        <v>69</v>
      </c>
      <c r="N92" s="3">
        <f t="shared" si="54"/>
        <v>508.84167721627642</v>
      </c>
      <c r="O92" s="3">
        <f t="shared" si="55"/>
        <v>407.47683576624752</v>
      </c>
      <c r="P92" s="3">
        <f t="shared" si="56"/>
        <v>315.5421746738383</v>
      </c>
      <c r="Q92" s="3">
        <f t="shared" si="57"/>
        <v>236.92126141647813</v>
      </c>
      <c r="R92" s="3">
        <f t="shared" si="58"/>
        <v>173.53205986300028</v>
      </c>
      <c r="S92" s="3">
        <f t="shared" si="59"/>
        <v>526.62298227417728</v>
      </c>
      <c r="T92" s="3">
        <f t="shared" si="60"/>
        <v>526.41020866246367</v>
      </c>
      <c r="U92" s="3">
        <f t="shared" si="61"/>
        <v>503.25676987582028</v>
      </c>
      <c r="V92" s="3">
        <f t="shared" si="62"/>
        <v>458.88789275289395</v>
      </c>
      <c r="W92" s="3">
        <f t="shared" si="63"/>
        <v>397.81192012570472</v>
      </c>
      <c r="X92" s="3">
        <f t="shared" si="64"/>
        <v>415.94345818275269</v>
      </c>
      <c r="Y92" s="3">
        <f t="shared" si="65"/>
        <v>382.68029664680017</v>
      </c>
      <c r="Z92" s="3">
        <f t="shared" si="66"/>
        <v>336.52493463018419</v>
      </c>
      <c r="AA92" s="3">
        <f t="shared" si="67"/>
        <v>279.03433045770953</v>
      </c>
      <c r="AB92" s="3">
        <f t="shared" si="68"/>
        <v>215.04822389779625</v>
      </c>
      <c r="AC92">
        <f>IF(H92&lt;播種日比較!$C$14,0,播種日比較!$C$13*0.02*播種日比較!$C$12)</f>
        <v>24</v>
      </c>
      <c r="AD92" s="3">
        <f t="shared" si="70"/>
        <v>44.119197833281518</v>
      </c>
      <c r="AE92" s="3">
        <f t="shared" si="71"/>
        <v>61.245320901646487</v>
      </c>
      <c r="AF92" s="3">
        <f t="shared" si="72"/>
        <v>87.649982246452169</v>
      </c>
      <c r="AG92" s="3">
        <f t="shared" si="73"/>
        <v>127.8587666468775</v>
      </c>
      <c r="AH92" s="3">
        <f t="shared" si="74"/>
        <v>187.26657017845591</v>
      </c>
      <c r="AI92" s="3">
        <f t="shared" si="75"/>
        <v>36.457136718157116</v>
      </c>
      <c r="AJ92" s="3">
        <f t="shared" si="76"/>
        <v>40.764178164882424</v>
      </c>
      <c r="AK92" s="3">
        <f t="shared" si="77"/>
        <v>48.854497485058658</v>
      </c>
      <c r="AL92" s="3">
        <f t="shared" si="78"/>
        <v>63.324890926840631</v>
      </c>
      <c r="AM92" s="3">
        <f t="shared" si="79"/>
        <v>89.77283765453052</v>
      </c>
      <c r="AN92" s="3">
        <f t="shared" si="80"/>
        <v>40.84996843817212</v>
      </c>
      <c r="AO92" s="3">
        <f t="shared" si="81"/>
        <v>49.632850766261733</v>
      </c>
      <c r="AP92" s="3">
        <f t="shared" si="82"/>
        <v>65.177715425736736</v>
      </c>
      <c r="AQ92" s="3">
        <f t="shared" si="83"/>
        <v>93.895986700543361</v>
      </c>
      <c r="AR92" s="3">
        <f t="shared" si="84"/>
        <v>149.78265040701217</v>
      </c>
      <c r="AS92">
        <f>IF(播種日比較!$C$11-AD92&gt;0,0,AS91+1)</f>
        <v>0</v>
      </c>
      <c r="AT92">
        <f>IF(播種日比較!$C$11-AE92&gt;0,0,AT91+1)</f>
        <v>2</v>
      </c>
      <c r="AU92">
        <f>IF(播種日比較!$C$11-AF92&gt;0,0,AU91+1)</f>
        <v>22</v>
      </c>
      <c r="AV92">
        <f>IF(播種日比較!$C$11-AG92&gt;0,0,AV91+1)</f>
        <v>30</v>
      </c>
      <c r="AW92">
        <f>IF(播種日比較!$C$11-AH92&gt;0,0,AW91+1)</f>
        <v>34</v>
      </c>
      <c r="AX92">
        <f>IF(播種日比較!$C$11-AI92&gt;0,0,AX91+1)</f>
        <v>0</v>
      </c>
      <c r="AY92">
        <f>IF(播種日比較!$C$11-AJ92&gt;0,0,AY91+1)</f>
        <v>0</v>
      </c>
      <c r="AZ92">
        <f>IF(播種日比較!$C$11-AK92&gt;0,0,AZ91+1)</f>
        <v>0</v>
      </c>
      <c r="BA92">
        <f>IF(播種日比較!$C$11-AL92&gt;0,0,BA91+1)</f>
        <v>6</v>
      </c>
      <c r="BB92">
        <f>IF(播種日比較!$C$11-AM92&gt;0,0,BB91+1)</f>
        <v>25</v>
      </c>
      <c r="BC92">
        <f>IF(播種日比較!$C$11-AN92&gt;0,0,BC91+1)</f>
        <v>0</v>
      </c>
      <c r="BD92">
        <f>IF(播種日比較!$C$11-AO92&gt;0,0,BD91+1)</f>
        <v>0</v>
      </c>
      <c r="BE92">
        <f>IF(播種日比較!$C$11-AP92&gt;0,0,BE91+1)</f>
        <v>6</v>
      </c>
      <c r="BF92">
        <f>IF(播種日比較!$C$11-AQ92&gt;0,0,BF91+1)</f>
        <v>23</v>
      </c>
      <c r="BG92">
        <f>IF(播種日比較!$C$11-AR92&gt;0,0,BG91+1)</f>
        <v>32</v>
      </c>
      <c r="BH92" s="1">
        <f t="shared" si="85"/>
        <v>42696</v>
      </c>
      <c r="BI92">
        <f t="shared" si="69"/>
        <v>6</v>
      </c>
    </row>
    <row r="93" spans="8:61" x14ac:dyDescent="0.45">
      <c r="H93" s="1">
        <f t="shared" si="86"/>
        <v>42697</v>
      </c>
      <c r="I93">
        <f>$H93-播種日比較!$C$5</f>
        <v>90</v>
      </c>
      <c r="J93">
        <f>$H93-播種日比較!$C$6</f>
        <v>85</v>
      </c>
      <c r="K93">
        <f>$H93-播種日比較!$C$7</f>
        <v>80</v>
      </c>
      <c r="L93">
        <f>$H93-播種日比較!$C$8</f>
        <v>75</v>
      </c>
      <c r="M93">
        <f>$H93-播種日比較!$C$9</f>
        <v>70</v>
      </c>
      <c r="N93" s="3">
        <f t="shared" si="54"/>
        <v>520.17267967528835</v>
      </c>
      <c r="O93" s="3">
        <f t="shared" si="55"/>
        <v>418.02970434891569</v>
      </c>
      <c r="P93" s="3">
        <f t="shared" si="56"/>
        <v>324.88436971979326</v>
      </c>
      <c r="Q93" s="3">
        <f t="shared" si="57"/>
        <v>244.7759255859244</v>
      </c>
      <c r="R93" s="3">
        <f t="shared" si="58"/>
        <v>179.82409787044509</v>
      </c>
      <c r="S93" s="3">
        <f t="shared" si="59"/>
        <v>535.16380008010219</v>
      </c>
      <c r="T93" s="3">
        <f t="shared" si="60"/>
        <v>536.45686510317705</v>
      </c>
      <c r="U93" s="3">
        <f t="shared" si="61"/>
        <v>514.5623354286314</v>
      </c>
      <c r="V93" s="3">
        <f t="shared" si="62"/>
        <v>471.02573603809344</v>
      </c>
      <c r="W93" s="3">
        <f t="shared" si="63"/>
        <v>410.20542739672715</v>
      </c>
      <c r="X93" s="3">
        <f t="shared" si="64"/>
        <v>421.16375200417303</v>
      </c>
      <c r="Y93" s="3">
        <f t="shared" si="65"/>
        <v>388.6948779460252</v>
      </c>
      <c r="Z93" s="3">
        <f t="shared" si="66"/>
        <v>343.21039011006718</v>
      </c>
      <c r="AA93" s="3">
        <f t="shared" si="67"/>
        <v>286.03417534073424</v>
      </c>
      <c r="AB93" s="3">
        <f t="shared" si="68"/>
        <v>221.78569329614092</v>
      </c>
      <c r="AC93">
        <f>IF(H93&lt;播種日比較!$C$14,0,播種日比較!$C$13*0.02*播種日比較!$C$12)</f>
        <v>24</v>
      </c>
      <c r="AD93" s="3">
        <f t="shared" si="70"/>
        <v>44.662004005556319</v>
      </c>
      <c r="AE93" s="3">
        <f t="shared" si="71"/>
        <v>61.920758408213722</v>
      </c>
      <c r="AF93" s="3">
        <f t="shared" si="72"/>
        <v>88.519069735702558</v>
      </c>
      <c r="AG93" s="3">
        <f t="shared" si="73"/>
        <v>129.01228262480956</v>
      </c>
      <c r="AH93" s="3">
        <f t="shared" si="74"/>
        <v>188.83673204508122</v>
      </c>
      <c r="AI93" s="3">
        <f t="shared" si="75"/>
        <v>36.984737690297251</v>
      </c>
      <c r="AJ93" s="3">
        <f t="shared" si="76"/>
        <v>41.29050741806882</v>
      </c>
      <c r="AK93" s="3">
        <f t="shared" si="77"/>
        <v>49.403221948036055</v>
      </c>
      <c r="AL93" s="3">
        <f t="shared" si="78"/>
        <v>63.924333631503451</v>
      </c>
      <c r="AM93" s="3">
        <f t="shared" si="79"/>
        <v>90.461158486773911</v>
      </c>
      <c r="AN93" s="3">
        <f t="shared" si="80"/>
        <v>41.520379744541316</v>
      </c>
      <c r="AO93" s="3">
        <f t="shared" si="81"/>
        <v>50.35926358309252</v>
      </c>
      <c r="AP93" s="3">
        <f t="shared" si="82"/>
        <v>66.000397224751964</v>
      </c>
      <c r="AQ93" s="3">
        <f t="shared" si="83"/>
        <v>94.883116790296171</v>
      </c>
      <c r="AR93" s="3">
        <f t="shared" si="84"/>
        <v>151.05573947321923</v>
      </c>
      <c r="AS93">
        <f>IF(播種日比較!$C$11-AD93&gt;0,0,AS92+1)</f>
        <v>0</v>
      </c>
      <c r="AT93">
        <f>IF(播種日比較!$C$11-AE93&gt;0,0,AT92+1)</f>
        <v>3</v>
      </c>
      <c r="AU93">
        <f>IF(播種日比較!$C$11-AF93&gt;0,0,AU92+1)</f>
        <v>23</v>
      </c>
      <c r="AV93">
        <f>IF(播種日比較!$C$11-AG93&gt;0,0,AV92+1)</f>
        <v>31</v>
      </c>
      <c r="AW93">
        <f>IF(播種日比較!$C$11-AH93&gt;0,0,AW92+1)</f>
        <v>35</v>
      </c>
      <c r="AX93">
        <f>IF(播種日比較!$C$11-AI93&gt;0,0,AX92+1)</f>
        <v>0</v>
      </c>
      <c r="AY93">
        <f>IF(播種日比較!$C$11-AJ93&gt;0,0,AY92+1)</f>
        <v>0</v>
      </c>
      <c r="AZ93">
        <f>IF(播種日比較!$C$11-AK93&gt;0,0,AZ92+1)</f>
        <v>0</v>
      </c>
      <c r="BA93">
        <f>IF(播種日比較!$C$11-AL93&gt;0,0,BA92+1)</f>
        <v>7</v>
      </c>
      <c r="BB93">
        <f>IF(播種日比較!$C$11-AM93&gt;0,0,BB92+1)</f>
        <v>26</v>
      </c>
      <c r="BC93">
        <f>IF(播種日比較!$C$11-AN93&gt;0,0,BC92+1)</f>
        <v>0</v>
      </c>
      <c r="BD93">
        <f>IF(播種日比較!$C$11-AO93&gt;0,0,BD92+1)</f>
        <v>0</v>
      </c>
      <c r="BE93">
        <f>IF(播種日比較!$C$11-AP93&gt;0,0,BE92+1)</f>
        <v>7</v>
      </c>
      <c r="BF93">
        <f>IF(播種日比較!$C$11-AQ93&gt;0,0,BF92+1)</f>
        <v>24</v>
      </c>
      <c r="BG93">
        <f>IF(播種日比較!$C$11-AR93&gt;0,0,BG92+1)</f>
        <v>33</v>
      </c>
      <c r="BH93" s="1">
        <f t="shared" si="85"/>
        <v>42697</v>
      </c>
      <c r="BI93">
        <f t="shared" si="69"/>
        <v>6</v>
      </c>
    </row>
    <row r="94" spans="8:61" x14ac:dyDescent="0.45">
      <c r="H94" s="1">
        <f t="shared" si="86"/>
        <v>42698</v>
      </c>
      <c r="I94">
        <f>$H94-播種日比較!$C$5</f>
        <v>91</v>
      </c>
      <c r="J94">
        <f>$H94-播種日比較!$C$6</f>
        <v>86</v>
      </c>
      <c r="K94">
        <f>$H94-播種日比較!$C$7</f>
        <v>81</v>
      </c>
      <c r="L94">
        <f>$H94-播種日比較!$C$8</f>
        <v>76</v>
      </c>
      <c r="M94">
        <f>$H94-播種日比較!$C$9</f>
        <v>71</v>
      </c>
      <c r="N94" s="3">
        <f t="shared" si="54"/>
        <v>531.44766534471626</v>
      </c>
      <c r="O94" s="3">
        <f t="shared" si="55"/>
        <v>428.58432939562874</v>
      </c>
      <c r="P94" s="3">
        <f t="shared" si="56"/>
        <v>334.27751319917331</v>
      </c>
      <c r="Q94" s="3">
        <f t="shared" si="57"/>
        <v>252.71428971830034</v>
      </c>
      <c r="R94" s="3">
        <f t="shared" si="58"/>
        <v>186.21350092793514</v>
      </c>
      <c r="S94" s="3">
        <f t="shared" si="59"/>
        <v>543.56710904536305</v>
      </c>
      <c r="T94" s="3">
        <f t="shared" si="60"/>
        <v>546.36921428250912</v>
      </c>
      <c r="U94" s="3">
        <f t="shared" si="61"/>
        <v>525.75316695439471</v>
      </c>
      <c r="V94" s="3">
        <f t="shared" si="62"/>
        <v>483.0864880953016</v>
      </c>
      <c r="W94" s="3">
        <f t="shared" si="63"/>
        <v>422.57575045559332</v>
      </c>
      <c r="X94" s="3">
        <f t="shared" si="64"/>
        <v>426.2726648630213</v>
      </c>
      <c r="Y94" s="3">
        <f t="shared" si="65"/>
        <v>394.60515723158011</v>
      </c>
      <c r="Z94" s="3">
        <f t="shared" si="66"/>
        <v>349.81568387227418</v>
      </c>
      <c r="AA94" s="3">
        <f t="shared" si="67"/>
        <v>292.99734107834593</v>
      </c>
      <c r="AB94" s="3">
        <f t="shared" si="68"/>
        <v>228.54212795462013</v>
      </c>
      <c r="AC94">
        <f>IF(H94&lt;播種日比較!$C$14,0,播種日比較!$C$13*0.02*播種日比較!$C$12)</f>
        <v>24</v>
      </c>
      <c r="AD94" s="3">
        <f t="shared" si="70"/>
        <v>45.193294214524173</v>
      </c>
      <c r="AE94" s="3">
        <f t="shared" si="71"/>
        <v>62.579562106367206</v>
      </c>
      <c r="AF94" s="3">
        <f t="shared" si="72"/>
        <v>89.363736008567386</v>
      </c>
      <c r="AG94" s="3">
        <f t="shared" si="73"/>
        <v>130.12956388932059</v>
      </c>
      <c r="AH94" s="3">
        <f t="shared" si="74"/>
        <v>190.35301813480862</v>
      </c>
      <c r="AI94" s="3">
        <f t="shared" si="75"/>
        <v>37.504182182942053</v>
      </c>
      <c r="AJ94" s="3">
        <f t="shared" si="76"/>
        <v>41.80728789141093</v>
      </c>
      <c r="AK94" s="3">
        <f t="shared" si="77"/>
        <v>49.940266627789669</v>
      </c>
      <c r="AL94" s="3">
        <f t="shared" si="78"/>
        <v>64.508810631242611</v>
      </c>
      <c r="AM94" s="3">
        <f t="shared" si="79"/>
        <v>91.129329674713716</v>
      </c>
      <c r="AN94" s="3">
        <f t="shared" si="80"/>
        <v>42.182756116404619</v>
      </c>
      <c r="AO94" s="3">
        <f t="shared" si="81"/>
        <v>51.074796403690627</v>
      </c>
      <c r="AP94" s="3">
        <f t="shared" si="82"/>
        <v>66.807544971962642</v>
      </c>
      <c r="AQ94" s="3">
        <f t="shared" si="83"/>
        <v>95.846787450710011</v>
      </c>
      <c r="AR94" s="3">
        <f t="shared" si="84"/>
        <v>152.29119196376635</v>
      </c>
      <c r="AS94">
        <f>IF(播種日比較!$C$11-AD94&gt;0,0,AS93+1)</f>
        <v>0</v>
      </c>
      <c r="AT94">
        <f>IF(播種日比較!$C$11-AE94&gt;0,0,AT93+1)</f>
        <v>4</v>
      </c>
      <c r="AU94">
        <f>IF(播種日比較!$C$11-AF94&gt;0,0,AU93+1)</f>
        <v>24</v>
      </c>
      <c r="AV94">
        <f>IF(播種日比較!$C$11-AG94&gt;0,0,AV93+1)</f>
        <v>32</v>
      </c>
      <c r="AW94">
        <f>IF(播種日比較!$C$11-AH94&gt;0,0,AW93+1)</f>
        <v>36</v>
      </c>
      <c r="AX94">
        <f>IF(播種日比較!$C$11-AI94&gt;0,0,AX93+1)</f>
        <v>0</v>
      </c>
      <c r="AY94">
        <f>IF(播種日比較!$C$11-AJ94&gt;0,0,AY93+1)</f>
        <v>0</v>
      </c>
      <c r="AZ94">
        <f>IF(播種日比較!$C$11-AK94&gt;0,0,AZ93+1)</f>
        <v>0</v>
      </c>
      <c r="BA94">
        <f>IF(播種日比較!$C$11-AL94&gt;0,0,BA93+1)</f>
        <v>8</v>
      </c>
      <c r="BB94">
        <f>IF(播種日比較!$C$11-AM94&gt;0,0,BB93+1)</f>
        <v>27</v>
      </c>
      <c r="BC94">
        <f>IF(播種日比較!$C$11-AN94&gt;0,0,BC93+1)</f>
        <v>0</v>
      </c>
      <c r="BD94">
        <f>IF(播種日比較!$C$11-AO94&gt;0,0,BD93+1)</f>
        <v>0</v>
      </c>
      <c r="BE94">
        <f>IF(播種日比較!$C$11-AP94&gt;0,0,BE93+1)</f>
        <v>8</v>
      </c>
      <c r="BF94">
        <f>IF(播種日比較!$C$11-AQ94&gt;0,0,BF93+1)</f>
        <v>25</v>
      </c>
      <c r="BG94">
        <f>IF(播種日比較!$C$11-AR94&gt;0,0,BG93+1)</f>
        <v>34</v>
      </c>
      <c r="BH94" s="1">
        <f t="shared" si="85"/>
        <v>42698</v>
      </c>
      <c r="BI94">
        <f t="shared" si="69"/>
        <v>6</v>
      </c>
    </row>
    <row r="95" spans="8:61" x14ac:dyDescent="0.45">
      <c r="H95" s="1">
        <f t="shared" si="86"/>
        <v>42699</v>
      </c>
      <c r="I95">
        <f>$H95-播種日比較!$C$5</f>
        <v>92</v>
      </c>
      <c r="J95">
        <f>$H95-播種日比較!$C$6</f>
        <v>87</v>
      </c>
      <c r="K95">
        <f>$H95-播種日比較!$C$7</f>
        <v>82</v>
      </c>
      <c r="L95">
        <f>$H95-播種日比較!$C$8</f>
        <v>77</v>
      </c>
      <c r="M95">
        <f>$H95-播種日比較!$C$9</f>
        <v>72</v>
      </c>
      <c r="N95" s="3">
        <f t="shared" si="54"/>
        <v>542.66049193700826</v>
      </c>
      <c r="O95" s="3">
        <f t="shared" si="55"/>
        <v>439.13411056896285</v>
      </c>
      <c r="P95" s="3">
        <f t="shared" si="56"/>
        <v>343.71558646913809</v>
      </c>
      <c r="Q95" s="3">
        <f t="shared" si="57"/>
        <v>260.73170042181624</v>
      </c>
      <c r="R95" s="3">
        <f t="shared" si="58"/>
        <v>192.69726762912438</v>
      </c>
      <c r="S95" s="3">
        <f t="shared" si="59"/>
        <v>551.83099324246484</v>
      </c>
      <c r="T95" s="3">
        <f t="shared" si="60"/>
        <v>556.14331151988927</v>
      </c>
      <c r="U95" s="3">
        <f t="shared" si="61"/>
        <v>536.82278909454658</v>
      </c>
      <c r="V95" s="3">
        <f t="shared" si="62"/>
        <v>495.06092670453592</v>
      </c>
      <c r="W95" s="3">
        <f t="shared" si="63"/>
        <v>434.91117542890805</v>
      </c>
      <c r="X95" s="3">
        <f t="shared" si="64"/>
        <v>431.27053378570594</v>
      </c>
      <c r="Y95" s="3">
        <f t="shared" si="65"/>
        <v>400.41006578162643</v>
      </c>
      <c r="Z95" s="3">
        <f t="shared" si="66"/>
        <v>356.33786807301829</v>
      </c>
      <c r="AA95" s="3">
        <f t="shared" si="67"/>
        <v>299.91907896783425</v>
      </c>
      <c r="AB95" s="3">
        <f t="shared" si="68"/>
        <v>235.31196862433387</v>
      </c>
      <c r="AC95">
        <f>IF(H95&lt;播種日比較!$C$14,0,播種日比較!$C$13*0.02*播種日比較!$C$12)</f>
        <v>24</v>
      </c>
      <c r="AD95" s="3">
        <f t="shared" si="70"/>
        <v>45.713606537554398</v>
      </c>
      <c r="AE95" s="3">
        <f t="shared" si="71"/>
        <v>63.222538669519274</v>
      </c>
      <c r="AF95" s="3">
        <f t="shared" si="72"/>
        <v>90.185208622238989</v>
      </c>
      <c r="AG95" s="3">
        <f t="shared" si="73"/>
        <v>131.21248913669049</v>
      </c>
      <c r="AH95" s="3">
        <f t="shared" si="74"/>
        <v>191.81828510330504</v>
      </c>
      <c r="AI95" s="3">
        <f t="shared" si="75"/>
        <v>38.015847791858675</v>
      </c>
      <c r="AJ95" s="3">
        <f t="shared" si="76"/>
        <v>42.314986060799725</v>
      </c>
      <c r="AK95" s="3">
        <f t="shared" si="77"/>
        <v>50.466237109878762</v>
      </c>
      <c r="AL95" s="3">
        <f t="shared" si="78"/>
        <v>65.079150413572037</v>
      </c>
      <c r="AM95" s="3">
        <f t="shared" si="79"/>
        <v>91.778549462864746</v>
      </c>
      <c r="AN95" s="3">
        <f t="shared" si="80"/>
        <v>42.837456400928971</v>
      </c>
      <c r="AO95" s="3">
        <f t="shared" si="81"/>
        <v>51.779955852230714</v>
      </c>
      <c r="AP95" s="3">
        <f t="shared" si="82"/>
        <v>67.599919194504196</v>
      </c>
      <c r="AQ95" s="3">
        <f t="shared" si="83"/>
        <v>96.7882178596996</v>
      </c>
      <c r="AR95" s="3">
        <f t="shared" si="84"/>
        <v>153.49110093068862</v>
      </c>
      <c r="AS95">
        <f>IF(播種日比較!$C$11-AD95&gt;0,0,AS94+1)</f>
        <v>0</v>
      </c>
      <c r="AT95">
        <f>IF(播種日比較!$C$11-AE95&gt;0,0,AT94+1)</f>
        <v>5</v>
      </c>
      <c r="AU95">
        <f>IF(播種日比較!$C$11-AF95&gt;0,0,AU94+1)</f>
        <v>25</v>
      </c>
      <c r="AV95">
        <f>IF(播種日比較!$C$11-AG95&gt;0,0,AV94+1)</f>
        <v>33</v>
      </c>
      <c r="AW95">
        <f>IF(播種日比較!$C$11-AH95&gt;0,0,AW94+1)</f>
        <v>37</v>
      </c>
      <c r="AX95">
        <f>IF(播種日比較!$C$11-AI95&gt;0,0,AX94+1)</f>
        <v>0</v>
      </c>
      <c r="AY95">
        <f>IF(播種日比較!$C$11-AJ95&gt;0,0,AY94+1)</f>
        <v>0</v>
      </c>
      <c r="AZ95">
        <f>IF(播種日比較!$C$11-AK95&gt;0,0,AZ94+1)</f>
        <v>0</v>
      </c>
      <c r="BA95">
        <f>IF(播種日比較!$C$11-AL95&gt;0,0,BA94+1)</f>
        <v>9</v>
      </c>
      <c r="BB95">
        <f>IF(播種日比較!$C$11-AM95&gt;0,0,BB94+1)</f>
        <v>28</v>
      </c>
      <c r="BC95">
        <f>IF(播種日比較!$C$11-AN95&gt;0,0,BC94+1)</f>
        <v>0</v>
      </c>
      <c r="BD95">
        <f>IF(播種日比較!$C$11-AO95&gt;0,0,BD94+1)</f>
        <v>0</v>
      </c>
      <c r="BE95">
        <f>IF(播種日比較!$C$11-AP95&gt;0,0,BE94+1)</f>
        <v>9</v>
      </c>
      <c r="BF95">
        <f>IF(播種日比較!$C$11-AQ95&gt;0,0,BF94+1)</f>
        <v>26</v>
      </c>
      <c r="BG95">
        <f>IF(播種日比較!$C$11-AR95&gt;0,0,BG94+1)</f>
        <v>35</v>
      </c>
      <c r="BH95" s="1">
        <f t="shared" si="85"/>
        <v>42699</v>
      </c>
      <c r="BI95">
        <f t="shared" si="69"/>
        <v>6</v>
      </c>
    </row>
    <row r="96" spans="8:61" x14ac:dyDescent="0.45">
      <c r="H96" s="1">
        <f t="shared" si="86"/>
        <v>42700</v>
      </c>
      <c r="I96">
        <f>$H96-播種日比較!$C$5</f>
        <v>93</v>
      </c>
      <c r="J96">
        <f>$H96-播種日比較!$C$6</f>
        <v>88</v>
      </c>
      <c r="K96">
        <f>$H96-播種日比較!$C$7</f>
        <v>83</v>
      </c>
      <c r="L96">
        <f>$H96-播種日比較!$C$8</f>
        <v>78</v>
      </c>
      <c r="M96">
        <f>$H96-播種日比較!$C$9</f>
        <v>73</v>
      </c>
      <c r="N96" s="3">
        <f t="shared" si="54"/>
        <v>553.80528992554764</v>
      </c>
      <c r="O96" s="3">
        <f t="shared" si="55"/>
        <v>449.67261988364362</v>
      </c>
      <c r="P96" s="3">
        <f t="shared" si="56"/>
        <v>353.19262820419198</v>
      </c>
      <c r="Q96" s="3">
        <f t="shared" si="57"/>
        <v>268.82346804284884</v>
      </c>
      <c r="R96" s="3">
        <f t="shared" si="58"/>
        <v>199.27231021151636</v>
      </c>
      <c r="S96" s="3">
        <f t="shared" si="59"/>
        <v>559.95383471541777</v>
      </c>
      <c r="T96" s="3">
        <f t="shared" si="60"/>
        <v>565.77560674911524</v>
      </c>
      <c r="U96" s="3">
        <f t="shared" si="61"/>
        <v>547.76520110928436</v>
      </c>
      <c r="V96" s="3">
        <f t="shared" si="62"/>
        <v>506.94033890871049</v>
      </c>
      <c r="W96" s="3">
        <f t="shared" si="63"/>
        <v>447.20045724312934</v>
      </c>
      <c r="X96" s="3">
        <f t="shared" si="64"/>
        <v>436.15784439967905</v>
      </c>
      <c r="Y96" s="3">
        <f t="shared" si="65"/>
        <v>406.10874862797243</v>
      </c>
      <c r="Z96" s="3">
        <f t="shared" si="66"/>
        <v>362.77425020177873</v>
      </c>
      <c r="AA96" s="3">
        <f t="shared" si="67"/>
        <v>306.79487088473894</v>
      </c>
      <c r="AB96" s="3">
        <f t="shared" si="68"/>
        <v>242.08977576567423</v>
      </c>
      <c r="AC96">
        <f>IF(H96&lt;播種日比較!$C$14,0,播種日比較!$C$13*0.02*播種日比較!$C$12)</f>
        <v>24</v>
      </c>
      <c r="AD96" s="3">
        <f t="shared" si="70"/>
        <v>46.223448076291646</v>
      </c>
      <c r="AE96" s="3">
        <f t="shared" si="71"/>
        <v>63.85044645996809</v>
      </c>
      <c r="AF96" s="3">
        <f t="shared" si="72"/>
        <v>90.984639070751157</v>
      </c>
      <c r="AG96" s="3">
        <f t="shared" si="73"/>
        <v>132.26281760403793</v>
      </c>
      <c r="AH96" s="3">
        <f t="shared" si="74"/>
        <v>193.23520520061695</v>
      </c>
      <c r="AI96" s="3">
        <f t="shared" si="75"/>
        <v>38.520091041340073</v>
      </c>
      <c r="AJ96" s="3">
        <f t="shared" si="76"/>
        <v>42.814040699791391</v>
      </c>
      <c r="AK96" s="3">
        <f t="shared" si="77"/>
        <v>50.981700561380748</v>
      </c>
      <c r="AL96" s="3">
        <f t="shared" si="78"/>
        <v>65.636125109616728</v>
      </c>
      <c r="AM96" s="3">
        <f t="shared" si="79"/>
        <v>92.409928381654538</v>
      </c>
      <c r="AN96" s="3">
        <f t="shared" si="80"/>
        <v>43.484820525641886</v>
      </c>
      <c r="AO96" s="3">
        <f t="shared" si="81"/>
        <v>52.47522021708469</v>
      </c>
      <c r="AP96" s="3">
        <f t="shared" si="82"/>
        <v>68.378235023203231</v>
      </c>
      <c r="AQ96" s="3">
        <f t="shared" si="83"/>
        <v>97.708549221049338</v>
      </c>
      <c r="AR96" s="3">
        <f t="shared" si="84"/>
        <v>154.65741594867504</v>
      </c>
      <c r="AS96">
        <f>IF(播種日比較!$C$11-AD96&gt;0,0,AS95+1)</f>
        <v>0</v>
      </c>
      <c r="AT96">
        <f>IF(播種日比較!$C$11-AE96&gt;0,0,AT95+1)</f>
        <v>6</v>
      </c>
      <c r="AU96">
        <f>IF(播種日比較!$C$11-AF96&gt;0,0,AU95+1)</f>
        <v>26</v>
      </c>
      <c r="AV96">
        <f>IF(播種日比較!$C$11-AG96&gt;0,0,AV95+1)</f>
        <v>34</v>
      </c>
      <c r="AW96">
        <f>IF(播種日比較!$C$11-AH96&gt;0,0,AW95+1)</f>
        <v>38</v>
      </c>
      <c r="AX96">
        <f>IF(播種日比較!$C$11-AI96&gt;0,0,AX95+1)</f>
        <v>0</v>
      </c>
      <c r="AY96">
        <f>IF(播種日比較!$C$11-AJ96&gt;0,0,AY95+1)</f>
        <v>0</v>
      </c>
      <c r="AZ96">
        <f>IF(播種日比較!$C$11-AK96&gt;0,0,AZ95+1)</f>
        <v>0</v>
      </c>
      <c r="BA96">
        <f>IF(播種日比較!$C$11-AL96&gt;0,0,BA95+1)</f>
        <v>10</v>
      </c>
      <c r="BB96">
        <f>IF(播種日比較!$C$11-AM96&gt;0,0,BB95+1)</f>
        <v>29</v>
      </c>
      <c r="BC96">
        <f>IF(播種日比較!$C$11-AN96&gt;0,0,BC95+1)</f>
        <v>0</v>
      </c>
      <c r="BD96">
        <f>IF(播種日比較!$C$11-AO96&gt;0,0,BD95+1)</f>
        <v>0</v>
      </c>
      <c r="BE96">
        <f>IF(播種日比較!$C$11-AP96&gt;0,0,BE95+1)</f>
        <v>10</v>
      </c>
      <c r="BF96">
        <f>IF(播種日比較!$C$11-AQ96&gt;0,0,BF95+1)</f>
        <v>27</v>
      </c>
      <c r="BG96">
        <f>IF(播種日比較!$C$11-AR96&gt;0,0,BG95+1)</f>
        <v>36</v>
      </c>
      <c r="BH96" s="1">
        <f t="shared" si="85"/>
        <v>42700</v>
      </c>
      <c r="BI96">
        <f t="shared" si="69"/>
        <v>6</v>
      </c>
    </row>
    <row r="97" spans="8:61" x14ac:dyDescent="0.45">
      <c r="H97" s="1">
        <f t="shared" si="86"/>
        <v>42701</v>
      </c>
      <c r="I97">
        <f>$H97-播種日比較!$C$5</f>
        <v>94</v>
      </c>
      <c r="J97">
        <f>$H97-播種日比較!$C$6</f>
        <v>89</v>
      </c>
      <c r="K97">
        <f>$H97-播種日比較!$C$7</f>
        <v>84</v>
      </c>
      <c r="L97">
        <f>$H97-播種日比較!$C$8</f>
        <v>79</v>
      </c>
      <c r="M97">
        <f>$H97-播種日比較!$C$9</f>
        <v>74</v>
      </c>
      <c r="N97" s="3">
        <f t="shared" si="54"/>
        <v>564.87646342315304</v>
      </c>
      <c r="O97" s="3">
        <f t="shared" si="55"/>
        <v>460.19360892057347</v>
      </c>
      <c r="P97" s="3">
        <f t="shared" si="56"/>
        <v>362.70274487860809</v>
      </c>
      <c r="Q97" s="3">
        <f t="shared" si="57"/>
        <v>276.98487671159307</v>
      </c>
      <c r="R97" s="3">
        <f t="shared" si="58"/>
        <v>205.93546170635085</v>
      </c>
      <c r="S97" s="3">
        <f t="shared" si="59"/>
        <v>567.93430025416751</v>
      </c>
      <c r="T97" s="3">
        <f t="shared" si="60"/>
        <v>575.26293165271159</v>
      </c>
      <c r="U97" s="3">
        <f t="shared" si="61"/>
        <v>558.57486805973417</v>
      </c>
      <c r="V97" s="3">
        <f t="shared" si="62"/>
        <v>518.71652118767395</v>
      </c>
      <c r="W97" s="3">
        <f t="shared" si="63"/>
        <v>459.43283391254573</v>
      </c>
      <c r="X97" s="3">
        <f t="shared" si="64"/>
        <v>440.93522049240141</v>
      </c>
      <c r="Y97" s="3">
        <f t="shared" si="65"/>
        <v>411.70055399303982</v>
      </c>
      <c r="Z97" s="3">
        <f t="shared" si="66"/>
        <v>369.12238615369739</v>
      </c>
      <c r="AA97" s="3">
        <f t="shared" si="67"/>
        <v>313.6204303085367</v>
      </c>
      <c r="AB97" s="3">
        <f t="shared" si="68"/>
        <v>248.87023945642736</v>
      </c>
      <c r="AC97">
        <f>IF(H97&lt;播種日比較!$C$14,0,播種日比較!$C$13*0.02*播種日比較!$C$12)</f>
        <v>24</v>
      </c>
      <c r="AD97" s="3">
        <f t="shared" si="70"/>
        <v>46.723297086578626</v>
      </c>
      <c r="AE97" s="3">
        <f t="shared" si="71"/>
        <v>64.463998964182039</v>
      </c>
      <c r="AF97" s="3">
        <f t="shared" si="72"/>
        <v>91.763108341147699</v>
      </c>
      <c r="AG97" s="3">
        <f t="shared" si="73"/>
        <v>133.28219795623841</v>
      </c>
      <c r="AH97" s="3">
        <f t="shared" si="74"/>
        <v>194.60628009387202</v>
      </c>
      <c r="AI97" s="3">
        <f t="shared" si="75"/>
        <v>39.017248795414986</v>
      </c>
      <c r="AJ97" s="3">
        <f t="shared" si="76"/>
        <v>43.304864852783972</v>
      </c>
      <c r="AK97" s="3">
        <f t="shared" si="77"/>
        <v>51.487188647798334</v>
      </c>
      <c r="AL97" s="3">
        <f t="shared" si="78"/>
        <v>66.180455065658975</v>
      </c>
      <c r="AM97" s="3">
        <f t="shared" si="79"/>
        <v>93.024496867698389</v>
      </c>
      <c r="AN97" s="3">
        <f t="shared" si="80"/>
        <v>44.125170690596185</v>
      </c>
      <c r="AO97" s="3">
        <f t="shared" si="81"/>
        <v>53.161041351979847</v>
      </c>
      <c r="AP97" s="3">
        <f t="shared" si="82"/>
        <v>69.143165441319084</v>
      </c>
      <c r="AQ97" s="3">
        <f t="shared" si="83"/>
        <v>98.608850712564717</v>
      </c>
      <c r="AR97" s="3">
        <f t="shared" si="84"/>
        <v>155.79195474203649</v>
      </c>
      <c r="AS97">
        <f>IF(播種日比較!$C$11-AD97&gt;0,0,AS96+1)</f>
        <v>0</v>
      </c>
      <c r="AT97">
        <f>IF(播種日比較!$C$11-AE97&gt;0,0,AT96+1)</f>
        <v>7</v>
      </c>
      <c r="AU97">
        <f>IF(播種日比較!$C$11-AF97&gt;0,0,AU96+1)</f>
        <v>27</v>
      </c>
      <c r="AV97">
        <f>IF(播種日比較!$C$11-AG97&gt;0,0,AV96+1)</f>
        <v>35</v>
      </c>
      <c r="AW97">
        <f>IF(播種日比較!$C$11-AH97&gt;0,0,AW96+1)</f>
        <v>39</v>
      </c>
      <c r="AX97">
        <f>IF(播種日比較!$C$11-AI97&gt;0,0,AX96+1)</f>
        <v>0</v>
      </c>
      <c r="AY97">
        <f>IF(播種日比較!$C$11-AJ97&gt;0,0,AY96+1)</f>
        <v>0</v>
      </c>
      <c r="AZ97">
        <f>IF(播種日比較!$C$11-AK97&gt;0,0,AZ96+1)</f>
        <v>0</v>
      </c>
      <c r="BA97">
        <f>IF(播種日比較!$C$11-AL97&gt;0,0,BA96+1)</f>
        <v>11</v>
      </c>
      <c r="BB97">
        <f>IF(播種日比較!$C$11-AM97&gt;0,0,BB96+1)</f>
        <v>30</v>
      </c>
      <c r="BC97">
        <f>IF(播種日比較!$C$11-AN97&gt;0,0,BC96+1)</f>
        <v>0</v>
      </c>
      <c r="BD97">
        <f>IF(播種日比較!$C$11-AO97&gt;0,0,BD96+1)</f>
        <v>0</v>
      </c>
      <c r="BE97">
        <f>IF(播種日比較!$C$11-AP97&gt;0,0,BE96+1)</f>
        <v>11</v>
      </c>
      <c r="BF97">
        <f>IF(播種日比較!$C$11-AQ97&gt;0,0,BF96+1)</f>
        <v>28</v>
      </c>
      <c r="BG97">
        <f>IF(播種日比較!$C$11-AR97&gt;0,0,BG96+1)</f>
        <v>37</v>
      </c>
      <c r="BH97" s="1">
        <f t="shared" si="85"/>
        <v>42701</v>
      </c>
      <c r="BI97">
        <f t="shared" si="69"/>
        <v>6</v>
      </c>
    </row>
    <row r="98" spans="8:61" x14ac:dyDescent="0.45">
      <c r="H98" s="1">
        <f t="shared" si="86"/>
        <v>42702</v>
      </c>
      <c r="I98">
        <f>$H98-播種日比較!$C$5</f>
        <v>95</v>
      </c>
      <c r="J98">
        <f>$H98-播種日比較!$C$6</f>
        <v>90</v>
      </c>
      <c r="K98">
        <f>$H98-播種日比較!$C$7</f>
        <v>85</v>
      </c>
      <c r="L98">
        <f>$H98-播種日比較!$C$8</f>
        <v>80</v>
      </c>
      <c r="M98">
        <f>$H98-播種日比較!$C$9</f>
        <v>75</v>
      </c>
      <c r="N98" s="3">
        <f t="shared" si="54"/>
        <v>575.86869017455695</v>
      </c>
      <c r="O98" s="3">
        <f t="shared" si="55"/>
        <v>470.69101514386369</v>
      </c>
      <c r="P98" s="3">
        <f t="shared" si="56"/>
        <v>372.24012060369512</v>
      </c>
      <c r="Q98" s="3">
        <f t="shared" si="57"/>
        <v>285.2111941019586</v>
      </c>
      <c r="R98" s="3">
        <f t="shared" si="58"/>
        <v>212.68348308757257</v>
      </c>
      <c r="S98" s="3">
        <f t="shared" si="59"/>
        <v>575.77132812352045</v>
      </c>
      <c r="T98" s="3">
        <f t="shared" si="60"/>
        <v>584.60248627626402</v>
      </c>
      <c r="U98" s="3">
        <f t="shared" si="61"/>
        <v>569.24671072602848</v>
      </c>
      <c r="V98" s="3">
        <f t="shared" si="62"/>
        <v>530.38177741290576</v>
      </c>
      <c r="W98" s="3">
        <f t="shared" si="63"/>
        <v>471.59803764430188</v>
      </c>
      <c r="X98" s="3">
        <f t="shared" si="64"/>
        <v>445.60341389952129</v>
      </c>
      <c r="Y98" s="3">
        <f t="shared" si="65"/>
        <v>417.1850227794863</v>
      </c>
      <c r="Z98" s="3">
        <f t="shared" si="66"/>
        <v>375.38007285999646</v>
      </c>
      <c r="AA98" s="3">
        <f t="shared" si="67"/>
        <v>320.39170241063107</v>
      </c>
      <c r="AB98" s="3">
        <f t="shared" si="68"/>
        <v>255.6481882851887</v>
      </c>
      <c r="AC98">
        <f>IF(H98&lt;播種日比較!$C$14,0,播種日比較!$C$13*0.02*播種日比較!$C$12)</f>
        <v>24</v>
      </c>
      <c r="AD98" s="3">
        <f t="shared" si="70"/>
        <v>47.213604939729805</v>
      </c>
      <c r="AE98" s="3">
        <f t="shared" si="71"/>
        <v>65.06386794848838</v>
      </c>
      <c r="AF98" s="3">
        <f t="shared" si="72"/>
        <v>92.521632007856581</v>
      </c>
      <c r="AG98" s="3">
        <f t="shared" si="73"/>
        <v>134.27217642487992</v>
      </c>
      <c r="AH98" s="3">
        <f t="shared" si="74"/>
        <v>195.93385352401097</v>
      </c>
      <c r="AI98" s="3">
        <f t="shared" si="75"/>
        <v>39.507639558874288</v>
      </c>
      <c r="AJ98" s="3">
        <f t="shared" si="76"/>
        <v>43.787847645031349</v>
      </c>
      <c r="AK98" s="3">
        <f t="shared" si="77"/>
        <v>51.983200194033451</v>
      </c>
      <c r="AL98" s="3">
        <f t="shared" si="78"/>
        <v>66.712812988198721</v>
      </c>
      <c r="AM98" s="3">
        <f t="shared" si="79"/>
        <v>93.623212126538021</v>
      </c>
      <c r="AN98" s="3">
        <f t="shared" si="80"/>
        <v>44.758812472434371</v>
      </c>
      <c r="AO98" s="3">
        <f t="shared" si="81"/>
        <v>53.837846428286994</v>
      </c>
      <c r="AP98" s="3">
        <f t="shared" si="82"/>
        <v>69.895344263772927</v>
      </c>
      <c r="AQ98" s="3">
        <f t="shared" si="83"/>
        <v>99.490124912402109</v>
      </c>
      <c r="AR98" s="3">
        <f t="shared" si="84"/>
        <v>156.89641373730811</v>
      </c>
      <c r="AS98">
        <f>IF(播種日比較!$C$11-AD98&gt;0,0,AS97+1)</f>
        <v>0</v>
      </c>
      <c r="AT98">
        <f>IF(播種日比較!$C$11-AE98&gt;0,0,AT97+1)</f>
        <v>8</v>
      </c>
      <c r="AU98">
        <f>IF(播種日比較!$C$11-AF98&gt;0,0,AU97+1)</f>
        <v>28</v>
      </c>
      <c r="AV98">
        <f>IF(播種日比較!$C$11-AG98&gt;0,0,AV97+1)</f>
        <v>36</v>
      </c>
      <c r="AW98">
        <f>IF(播種日比較!$C$11-AH98&gt;0,0,AW97+1)</f>
        <v>40</v>
      </c>
      <c r="AX98">
        <f>IF(播種日比較!$C$11-AI98&gt;0,0,AX97+1)</f>
        <v>0</v>
      </c>
      <c r="AY98">
        <f>IF(播種日比較!$C$11-AJ98&gt;0,0,AY97+1)</f>
        <v>0</v>
      </c>
      <c r="AZ98">
        <f>IF(播種日比較!$C$11-AK98&gt;0,0,AZ97+1)</f>
        <v>0</v>
      </c>
      <c r="BA98">
        <f>IF(播種日比較!$C$11-AL98&gt;0,0,BA97+1)</f>
        <v>12</v>
      </c>
      <c r="BB98">
        <f>IF(播種日比較!$C$11-AM98&gt;0,0,BB97+1)</f>
        <v>31</v>
      </c>
      <c r="BC98">
        <f>IF(播種日比較!$C$11-AN98&gt;0,0,BC97+1)</f>
        <v>0</v>
      </c>
      <c r="BD98">
        <f>IF(播種日比較!$C$11-AO98&gt;0,0,BD97+1)</f>
        <v>0</v>
      </c>
      <c r="BE98">
        <f>IF(播種日比較!$C$11-AP98&gt;0,0,BE97+1)</f>
        <v>12</v>
      </c>
      <c r="BF98">
        <f>IF(播種日比較!$C$11-AQ98&gt;0,0,BF97+1)</f>
        <v>29</v>
      </c>
      <c r="BG98">
        <f>IF(播種日比較!$C$11-AR98&gt;0,0,BG97+1)</f>
        <v>38</v>
      </c>
      <c r="BH98" s="1">
        <f t="shared" si="85"/>
        <v>42702</v>
      </c>
      <c r="BI98">
        <f t="shared" si="69"/>
        <v>6</v>
      </c>
    </row>
    <row r="99" spans="8:61" x14ac:dyDescent="0.45">
      <c r="H99" s="1">
        <f t="shared" si="86"/>
        <v>42703</v>
      </c>
      <c r="I99">
        <f>$H99-播種日比較!$C$5</f>
        <v>96</v>
      </c>
      <c r="J99">
        <f>$H99-播種日比較!$C$6</f>
        <v>91</v>
      </c>
      <c r="K99">
        <f>$H99-播種日比較!$C$7</f>
        <v>86</v>
      </c>
      <c r="L99">
        <f>$H99-播種日比較!$C$8</f>
        <v>81</v>
      </c>
      <c r="M99">
        <f>$H99-播種日比較!$C$9</f>
        <v>76</v>
      </c>
      <c r="N99" s="3">
        <f t="shared" si="54"/>
        <v>586.77692072281604</v>
      </c>
      <c r="O99" s="3">
        <f t="shared" si="55"/>
        <v>481.15896735072761</v>
      </c>
      <c r="P99" s="3">
        <f t="shared" si="56"/>
        <v>381.79902631712565</v>
      </c>
      <c r="Q99" s="3">
        <f t="shared" si="57"/>
        <v>293.49768088357564</v>
      </c>
      <c r="R99" s="3">
        <f t="shared" si="58"/>
        <v>219.5130703958273</v>
      </c>
      <c r="S99" s="3">
        <f t="shared" si="59"/>
        <v>583.464114811169</v>
      </c>
      <c r="T99" s="3">
        <f t="shared" si="60"/>
        <v>593.79182523207794</v>
      </c>
      <c r="U99" s="3">
        <f t="shared" si="61"/>
        <v>579.77609441902916</v>
      </c>
      <c r="V99" s="3">
        <f t="shared" si="62"/>
        <v>541.92891477433727</v>
      </c>
      <c r="W99" s="3">
        <f t="shared" si="63"/>
        <v>483.6863029431517</v>
      </c>
      <c r="X99" s="3">
        <f t="shared" si="64"/>
        <v>450.16329473785589</v>
      </c>
      <c r="Y99" s="3">
        <f t="shared" si="65"/>
        <v>422.5618781571074</v>
      </c>
      <c r="Z99" s="3">
        <f t="shared" si="66"/>
        <v>381.54534054836972</v>
      </c>
      <c r="AA99" s="3">
        <f t="shared" si="67"/>
        <v>327.10486327438588</v>
      </c>
      <c r="AB99" s="3">
        <f t="shared" si="68"/>
        <v>262.41859725247224</v>
      </c>
      <c r="AC99">
        <f>IF(H99&lt;播種日比較!$C$14,0,播種日比較!$C$13*0.02*播種日比較!$C$12)</f>
        <v>24</v>
      </c>
      <c r="AD99" s="3">
        <f t="shared" si="70"/>
        <v>47.694797930123251</v>
      </c>
      <c r="AE99" s="3">
        <f t="shared" si="71"/>
        <v>65.650686360563526</v>
      </c>
      <c r="AF99" s="3">
        <f t="shared" si="72"/>
        <v>93.261164907927281</v>
      </c>
      <c r="AG99" s="3">
        <f t="shared" si="73"/>
        <v>135.23420426893799</v>
      </c>
      <c r="AH99" s="3">
        <f t="shared" si="74"/>
        <v>197.2201229049974</v>
      </c>
      <c r="AI99" s="3">
        <f t="shared" si="75"/>
        <v>39.991564677847286</v>
      </c>
      <c r="AJ99" s="3">
        <f t="shared" si="76"/>
        <v>44.263355944705424</v>
      </c>
      <c r="AK99" s="3">
        <f t="shared" si="77"/>
        <v>52.470203614654658</v>
      </c>
      <c r="AL99" s="3">
        <f t="shared" si="78"/>
        <v>67.233827707064648</v>
      </c>
      <c r="AM99" s="3">
        <f t="shared" si="79"/>
        <v>94.206964321831535</v>
      </c>
      <c r="AN99" s="3">
        <f t="shared" si="80"/>
        <v>45.386035847767303</v>
      </c>
      <c r="AO99" s="3">
        <f t="shared" si="81"/>
        <v>54.506039551641798</v>
      </c>
      <c r="AP99" s="3">
        <f t="shared" si="82"/>
        <v>70.635368872042719</v>
      </c>
      <c r="AQ99" s="3">
        <f t="shared" si="83"/>
        <v>100.35331275482689</v>
      </c>
      <c r="AR99" s="3">
        <f t="shared" si="84"/>
        <v>157.97237765195712</v>
      </c>
      <c r="AS99">
        <f>IF(播種日比較!$C$11-AD99&gt;0,0,AS98+1)</f>
        <v>0</v>
      </c>
      <c r="AT99">
        <f>IF(播種日比較!$C$11-AE99&gt;0,0,AT98+1)</f>
        <v>9</v>
      </c>
      <c r="AU99">
        <f>IF(播種日比較!$C$11-AF99&gt;0,0,AU98+1)</f>
        <v>29</v>
      </c>
      <c r="AV99">
        <f>IF(播種日比較!$C$11-AG99&gt;0,0,AV98+1)</f>
        <v>37</v>
      </c>
      <c r="AW99">
        <f>IF(播種日比較!$C$11-AH99&gt;0,0,AW98+1)</f>
        <v>41</v>
      </c>
      <c r="AX99">
        <f>IF(播種日比較!$C$11-AI99&gt;0,0,AX98+1)</f>
        <v>0</v>
      </c>
      <c r="AY99">
        <f>IF(播種日比較!$C$11-AJ99&gt;0,0,AY98+1)</f>
        <v>0</v>
      </c>
      <c r="AZ99">
        <f>IF(播種日比較!$C$11-AK99&gt;0,0,AZ98+1)</f>
        <v>0</v>
      </c>
      <c r="BA99">
        <f>IF(播種日比較!$C$11-AL99&gt;0,0,BA98+1)</f>
        <v>13</v>
      </c>
      <c r="BB99">
        <f>IF(播種日比較!$C$11-AM99&gt;0,0,BB98+1)</f>
        <v>32</v>
      </c>
      <c r="BC99">
        <f>IF(播種日比較!$C$11-AN99&gt;0,0,BC98+1)</f>
        <v>0</v>
      </c>
      <c r="BD99">
        <f>IF(播種日比較!$C$11-AO99&gt;0,0,BD98+1)</f>
        <v>0</v>
      </c>
      <c r="BE99">
        <f>IF(播種日比較!$C$11-AP99&gt;0,0,BE98+1)</f>
        <v>13</v>
      </c>
      <c r="BF99">
        <f>IF(播種日比較!$C$11-AQ99&gt;0,0,BF98+1)</f>
        <v>30</v>
      </c>
      <c r="BG99">
        <f>IF(播種日比較!$C$11-AR99&gt;0,0,BG98+1)</f>
        <v>39</v>
      </c>
      <c r="BH99" s="1">
        <f t="shared" si="85"/>
        <v>42703</v>
      </c>
      <c r="BI99">
        <f t="shared" si="69"/>
        <v>6</v>
      </c>
    </row>
    <row r="100" spans="8:61" x14ac:dyDescent="0.45">
      <c r="H100" s="1">
        <f t="shared" si="86"/>
        <v>42704</v>
      </c>
      <c r="I100">
        <f>$H100-播種日比較!$C$5</f>
        <v>97</v>
      </c>
      <c r="J100">
        <f>$H100-播種日比較!$C$6</f>
        <v>92</v>
      </c>
      <c r="K100">
        <f>$H100-播種日比較!$C$7</f>
        <v>87</v>
      </c>
      <c r="L100">
        <f>$H100-播種日比較!$C$8</f>
        <v>82</v>
      </c>
      <c r="M100">
        <f>$H100-播種日比較!$C$9</f>
        <v>77</v>
      </c>
      <c r="N100" s="3">
        <f t="shared" si="54"/>
        <v>597.59637680906269</v>
      </c>
      <c r="O100" s="3">
        <f t="shared" si="55"/>
        <v>491.59179028626158</v>
      </c>
      <c r="P100" s="3">
        <f t="shared" si="56"/>
        <v>391.37382832484724</v>
      </c>
      <c r="Q100" s="3">
        <f t="shared" si="57"/>
        <v>301.83959984643701</v>
      </c>
      <c r="R100" s="3">
        <f t="shared" si="58"/>
        <v>226.42086181470913</v>
      </c>
      <c r="S100" s="3">
        <f t="shared" si="59"/>
        <v>591.01210185304865</v>
      </c>
      <c r="T100" s="3">
        <f t="shared" si="60"/>
        <v>602.82884359348157</v>
      </c>
      <c r="U100" s="3">
        <f t="shared" si="61"/>
        <v>590.15881683568534</v>
      </c>
      <c r="V100" s="3">
        <f t="shared" si="62"/>
        <v>553.35123786718577</v>
      </c>
      <c r="W100" s="3">
        <f t="shared" si="63"/>
        <v>495.68837190487307</v>
      </c>
      <c r="X100" s="3">
        <f t="shared" si="64"/>
        <v>454.61584199523571</v>
      </c>
      <c r="Y100" s="3">
        <f t="shared" si="65"/>
        <v>427.83101528663343</v>
      </c>
      <c r="Z100" s="3">
        <f t="shared" si="66"/>
        <v>387.61644470076567</v>
      </c>
      <c r="AA100" s="3">
        <f t="shared" si="67"/>
        <v>333.75631831627038</v>
      </c>
      <c r="AB100" s="3">
        <f t="shared" si="68"/>
        <v>269.17659470637312</v>
      </c>
      <c r="AC100">
        <f>IF(H100&lt;播種日比較!$C$14,0,播種日比較!$C$13*0.02*播種日比較!$C$12)</f>
        <v>24</v>
      </c>
      <c r="AD100" s="3">
        <f t="shared" si="70"/>
        <v>48.167278942615539</v>
      </c>
      <c r="AE100" s="3">
        <f t="shared" si="71"/>
        <v>66.225050999590664</v>
      </c>
      <c r="AF100" s="3">
        <f t="shared" si="72"/>
        <v>93.982605435478632</v>
      </c>
      <c r="AG100" s="3">
        <f t="shared" si="73"/>
        <v>136.16964461977372</v>
      </c>
      <c r="AH100" s="3">
        <f t="shared" si="74"/>
        <v>198.46714996298789</v>
      </c>
      <c r="AI100" s="3">
        <f t="shared" si="75"/>
        <v>40.469309448709318</v>
      </c>
      <c r="AJ100" s="3">
        <f t="shared" si="76"/>
        <v>44.73173589065054</v>
      </c>
      <c r="AK100" s="3">
        <f t="shared" si="77"/>
        <v>52.948639135944319</v>
      </c>
      <c r="AL100" s="3">
        <f t="shared" si="78"/>
        <v>67.744087596000213</v>
      </c>
      <c r="AM100" s="3">
        <f t="shared" si="79"/>
        <v>94.776582164774709</v>
      </c>
      <c r="AN100" s="3">
        <f t="shared" si="80"/>
        <v>46.007116142587805</v>
      </c>
      <c r="AO100" s="3">
        <f t="shared" si="81"/>
        <v>55.166003254804608</v>
      </c>
      <c r="AP100" s="3">
        <f t="shared" si="82"/>
        <v>71.363802727305085</v>
      </c>
      <c r="AQ100" s="3">
        <f t="shared" si="83"/>
        <v>101.19929806111526</v>
      </c>
      <c r="AR100" s="3">
        <f t="shared" si="84"/>
        <v>159.02132821723367</v>
      </c>
      <c r="AS100">
        <f>IF(播種日比較!$C$11-AD100&gt;0,0,AS99+1)</f>
        <v>0</v>
      </c>
      <c r="AT100">
        <f>IF(播種日比較!$C$11-AE100&gt;0,0,AT99+1)</f>
        <v>10</v>
      </c>
      <c r="AU100">
        <f>IF(播種日比較!$C$11-AF100&gt;0,0,AU99+1)</f>
        <v>30</v>
      </c>
      <c r="AV100">
        <f>IF(播種日比較!$C$11-AG100&gt;0,0,AV99+1)</f>
        <v>38</v>
      </c>
      <c r="AW100">
        <f>IF(播種日比較!$C$11-AH100&gt;0,0,AW99+1)</f>
        <v>42</v>
      </c>
      <c r="AX100">
        <f>IF(播種日比較!$C$11-AI100&gt;0,0,AX99+1)</f>
        <v>0</v>
      </c>
      <c r="AY100">
        <f>IF(播種日比較!$C$11-AJ100&gt;0,0,AY99+1)</f>
        <v>0</v>
      </c>
      <c r="AZ100">
        <f>IF(播種日比較!$C$11-AK100&gt;0,0,AZ99+1)</f>
        <v>0</v>
      </c>
      <c r="BA100">
        <f>IF(播種日比較!$C$11-AL100&gt;0,0,BA99+1)</f>
        <v>14</v>
      </c>
      <c r="BB100">
        <f>IF(播種日比較!$C$11-AM100&gt;0,0,BB99+1)</f>
        <v>33</v>
      </c>
      <c r="BC100">
        <f>IF(播種日比較!$C$11-AN100&gt;0,0,BC99+1)</f>
        <v>0</v>
      </c>
      <c r="BD100">
        <f>IF(播種日比較!$C$11-AO100&gt;0,0,BD99+1)</f>
        <v>0</v>
      </c>
      <c r="BE100">
        <f>IF(播種日比較!$C$11-AP100&gt;0,0,BE99+1)</f>
        <v>14</v>
      </c>
      <c r="BF100">
        <f>IF(播種日比較!$C$11-AQ100&gt;0,0,BF99+1)</f>
        <v>31</v>
      </c>
      <c r="BG100">
        <f>IF(播種日比較!$C$11-AR100&gt;0,0,BG99+1)</f>
        <v>40</v>
      </c>
      <c r="BH100" s="1">
        <f t="shared" si="85"/>
        <v>42704</v>
      </c>
      <c r="BI100">
        <f t="shared" si="69"/>
        <v>6</v>
      </c>
    </row>
    <row r="101" spans="8:61" x14ac:dyDescent="0.45">
      <c r="H101" s="1">
        <f t="shared" si="86"/>
        <v>42705</v>
      </c>
      <c r="I101">
        <f>$H101-播種日比較!$C$5</f>
        <v>98</v>
      </c>
      <c r="J101">
        <f>$H101-播種日比較!$C$6</f>
        <v>93</v>
      </c>
      <c r="K101">
        <f>$H101-播種日比較!$C$7</f>
        <v>88</v>
      </c>
      <c r="L101">
        <f>$H101-播種日比較!$C$8</f>
        <v>83</v>
      </c>
      <c r="M101">
        <f>$H101-播種日比較!$C$9</f>
        <v>78</v>
      </c>
      <c r="N101" s="3">
        <f t="shared" si="54"/>
        <v>608.32254906413914</v>
      </c>
      <c r="O101" s="3">
        <f t="shared" si="55"/>
        <v>501.98400845692083</v>
      </c>
      <c r="P101" s="3">
        <f t="shared" si="56"/>
        <v>400.95899619915332</v>
      </c>
      <c r="Q101" s="3">
        <f t="shared" si="57"/>
        <v>310.23222468130859</v>
      </c>
      <c r="R101" s="3">
        <f t="shared" si="58"/>
        <v>233.40344467780901</v>
      </c>
      <c r="S101" s="3">
        <f t="shared" si="59"/>
        <v>598.41496278815407</v>
      </c>
      <c r="T101" s="3">
        <f t="shared" si="60"/>
        <v>611.7117625731745</v>
      </c>
      <c r="U101" s="3">
        <f t="shared" si="61"/>
        <v>600.39109509987577</v>
      </c>
      <c r="V101" s="3">
        <f t="shared" si="62"/>
        <v>564.64254112185779</v>
      </c>
      <c r="W101" s="3">
        <f t="shared" si="63"/>
        <v>507.59549689108417</v>
      </c>
      <c r="X101" s="3">
        <f t="shared" si="64"/>
        <v>458.96213448606574</v>
      </c>
      <c r="Y101" s="3">
        <f t="shared" si="65"/>
        <v>432.99249121530283</v>
      </c>
      <c r="Z101" s="3">
        <f t="shared" si="66"/>
        <v>393.59185777141499</v>
      </c>
      <c r="AA101" s="3">
        <f t="shared" si="67"/>
        <v>340.34269997605037</v>
      </c>
      <c r="AB101" s="3">
        <f t="shared" si="68"/>
        <v>275.91746834350647</v>
      </c>
      <c r="AC101">
        <f>IF(H101&lt;播種日比較!$C$14,0,播種日比較!$C$13*0.02*播種日比較!$C$12)</f>
        <v>24</v>
      </c>
      <c r="AD101" s="3">
        <f t="shared" si="70"/>
        <v>48.631428991978083</v>
      </c>
      <c r="AE101" s="3">
        <f t="shared" si="71"/>
        <v>66.787524975692833</v>
      </c>
      <c r="AF101" s="3">
        <f t="shared" si="72"/>
        <v>94.686799489865749</v>
      </c>
      <c r="AG101" s="3">
        <f t="shared" si="73"/>
        <v>137.07977876675514</v>
      </c>
      <c r="AH101" s="3">
        <f t="shared" si="74"/>
        <v>199.67687050317198</v>
      </c>
      <c r="AI101" s="3">
        <f t="shared" si="75"/>
        <v>40.94114414325125</v>
      </c>
      <c r="AJ101" s="3">
        <f t="shared" si="76"/>
        <v>45.193314298083394</v>
      </c>
      <c r="AK101" s="3">
        <f t="shared" si="77"/>
        <v>53.418920829795063</v>
      </c>
      <c r="AL101" s="3">
        <f t="shared" si="78"/>
        <v>68.244143685673293</v>
      </c>
      <c r="AM101" s="3">
        <f t="shared" si="79"/>
        <v>95.332837968669395</v>
      </c>
      <c r="AN101" s="3">
        <f t="shared" si="80"/>
        <v>46.622314913816815</v>
      </c>
      <c r="AO101" s="3">
        <f t="shared" si="81"/>
        <v>55.818099877505787</v>
      </c>
      <c r="AP101" s="3">
        <f t="shared" si="82"/>
        <v>72.081177682100147</v>
      </c>
      <c r="AQ101" s="3">
        <f t="shared" si="83"/>
        <v>102.02891168642979</v>
      </c>
      <c r="AR101" s="3">
        <f t="shared" si="84"/>
        <v>160.04465212228251</v>
      </c>
      <c r="AS101">
        <f>IF(播種日比較!$C$11-AD101&gt;0,0,AS100+1)</f>
        <v>0</v>
      </c>
      <c r="AT101">
        <f>IF(播種日比較!$C$11-AE101&gt;0,0,AT100+1)</f>
        <v>11</v>
      </c>
      <c r="AU101">
        <f>IF(播種日比較!$C$11-AF101&gt;0,0,AU100+1)</f>
        <v>31</v>
      </c>
      <c r="AV101">
        <f>IF(播種日比較!$C$11-AG101&gt;0,0,AV100+1)</f>
        <v>39</v>
      </c>
      <c r="AW101">
        <f>IF(播種日比較!$C$11-AH101&gt;0,0,AW100+1)</f>
        <v>43</v>
      </c>
      <c r="AX101">
        <f>IF(播種日比較!$C$11-AI101&gt;0,0,AX100+1)</f>
        <v>0</v>
      </c>
      <c r="AY101">
        <f>IF(播種日比較!$C$11-AJ101&gt;0,0,AY100+1)</f>
        <v>0</v>
      </c>
      <c r="AZ101">
        <f>IF(播種日比較!$C$11-AK101&gt;0,0,AZ100+1)</f>
        <v>0</v>
      </c>
      <c r="BA101">
        <f>IF(播種日比較!$C$11-AL101&gt;0,0,BA100+1)</f>
        <v>15</v>
      </c>
      <c r="BB101">
        <f>IF(播種日比較!$C$11-AM101&gt;0,0,BB100+1)</f>
        <v>34</v>
      </c>
      <c r="BC101">
        <f>IF(播種日比較!$C$11-AN101&gt;0,0,BC100+1)</f>
        <v>0</v>
      </c>
      <c r="BD101">
        <f>IF(播種日比較!$C$11-AO101&gt;0,0,BD100+1)</f>
        <v>0</v>
      </c>
      <c r="BE101">
        <f>IF(播種日比較!$C$11-AP101&gt;0,0,BE100+1)</f>
        <v>15</v>
      </c>
      <c r="BF101">
        <f>IF(播種日比較!$C$11-AQ101&gt;0,0,BF100+1)</f>
        <v>32</v>
      </c>
      <c r="BG101">
        <f>IF(播種日比較!$C$11-AR101&gt;0,0,BG100+1)</f>
        <v>41</v>
      </c>
      <c r="BH101" s="1">
        <f t="shared" si="85"/>
        <v>42705</v>
      </c>
      <c r="BI101">
        <f t="shared" si="69"/>
        <v>6</v>
      </c>
    </row>
    <row r="102" spans="8:61" x14ac:dyDescent="0.45">
      <c r="H102" s="1">
        <f t="shared" si="86"/>
        <v>42706</v>
      </c>
      <c r="I102">
        <f>$H102-播種日比較!$C$5</f>
        <v>99</v>
      </c>
      <c r="J102">
        <f>$H102-播種日比較!$C$6</f>
        <v>94</v>
      </c>
      <c r="K102">
        <f>$H102-播種日比較!$C$7</f>
        <v>89</v>
      </c>
      <c r="L102">
        <f>$H102-播種日比較!$C$8</f>
        <v>84</v>
      </c>
      <c r="M102">
        <f>$H102-播種日比較!$C$9</f>
        <v>79</v>
      </c>
      <c r="N102" s="3">
        <f t="shared" si="54"/>
        <v>618.95119404951288</v>
      </c>
      <c r="O102" s="3">
        <f t="shared" si="55"/>
        <v>512.33034917794441</v>
      </c>
      <c r="P102" s="3">
        <f t="shared" si="56"/>
        <v>410.54911003928783</v>
      </c>
      <c r="Q102" s="3">
        <f t="shared" si="57"/>
        <v>318.67084840155178</v>
      </c>
      <c r="R102" s="3">
        <f t="shared" si="58"/>
        <v>240.45736238646745</v>
      </c>
      <c r="S102" s="3">
        <f t="shared" si="59"/>
        <v>605.67259028915259</v>
      </c>
      <c r="T102" s="3">
        <f t="shared" si="60"/>
        <v>620.43911507128064</v>
      </c>
      <c r="U102" s="3">
        <f t="shared" si="61"/>
        <v>610.46955212221019</v>
      </c>
      <c r="V102" s="3">
        <f t="shared" si="62"/>
        <v>575.79709975408855</v>
      </c>
      <c r="W102" s="3">
        <f t="shared" si="63"/>
        <v>519.39944077980931</v>
      </c>
      <c r="X102" s="3">
        <f t="shared" si="64"/>
        <v>463.20334217855412</v>
      </c>
      <c r="Y102" s="3">
        <f t="shared" si="65"/>
        <v>438.04651497464067</v>
      </c>
      <c r="Z102" s="3">
        <f t="shared" si="66"/>
        <v>399.47026072342663</v>
      </c>
      <c r="AA102" s="3">
        <f t="shared" si="67"/>
        <v>346.86086474242171</v>
      </c>
      <c r="AB102" s="3">
        <f t="shared" si="68"/>
        <v>282.63667030922477</v>
      </c>
      <c r="AC102">
        <f>IF(H102&lt;播種日比較!$C$14,0,播種日比較!$C$13*0.02*播種日比較!$C$12)</f>
        <v>24</v>
      </c>
      <c r="AD102" s="3">
        <f t="shared" si="70"/>
        <v>49.087608645383654</v>
      </c>
      <c r="AE102" s="3">
        <f t="shared" si="71"/>
        <v>67.33863997723337</v>
      </c>
      <c r="AF102" s="3">
        <f t="shared" si="72"/>
        <v>95.374544108650696</v>
      </c>
      <c r="AG102" s="3">
        <f t="shared" si="73"/>
        <v>137.96581193418402</v>
      </c>
      <c r="AH102" s="3">
        <f t="shared" si="74"/>
        <v>200.85110338327266</v>
      </c>
      <c r="AI102" s="3">
        <f t="shared" si="75"/>
        <v>41.407324957280942</v>
      </c>
      <c r="AJ102" s="3">
        <f t="shared" si="76"/>
        <v>45.648399953255264</v>
      </c>
      <c r="AK102" s="3">
        <f t="shared" si="77"/>
        <v>53.881438477390937</v>
      </c>
      <c r="AL102" s="3">
        <f t="shared" si="78"/>
        <v>68.734512500134258</v>
      </c>
      <c r="AM102" s="3">
        <f t="shared" si="79"/>
        <v>95.876452225844091</v>
      </c>
      <c r="AN102" s="3">
        <f t="shared" si="80"/>
        <v>47.231880768520064</v>
      </c>
      <c r="AO102" s="3">
        <f t="shared" si="81"/>
        <v>56.462672842988269</v>
      </c>
      <c r="AP102" s="3">
        <f t="shared" si="82"/>
        <v>72.787996108746327</v>
      </c>
      <c r="AQ102" s="3">
        <f t="shared" si="83"/>
        <v>102.8429353191799</v>
      </c>
      <c r="AR102" s="3">
        <f t="shared" si="84"/>
        <v>161.04364825702879</v>
      </c>
      <c r="AS102">
        <f>IF(播種日比較!$C$11-AD102&gt;0,0,AS101+1)</f>
        <v>0</v>
      </c>
      <c r="AT102">
        <f>IF(播種日比較!$C$11-AE102&gt;0,0,AT101+1)</f>
        <v>12</v>
      </c>
      <c r="AU102">
        <f>IF(播種日比較!$C$11-AF102&gt;0,0,AU101+1)</f>
        <v>32</v>
      </c>
      <c r="AV102">
        <f>IF(播種日比較!$C$11-AG102&gt;0,0,AV101+1)</f>
        <v>40</v>
      </c>
      <c r="AW102">
        <f>IF(播種日比較!$C$11-AH102&gt;0,0,AW101+1)</f>
        <v>44</v>
      </c>
      <c r="AX102">
        <f>IF(播種日比較!$C$11-AI102&gt;0,0,AX101+1)</f>
        <v>0</v>
      </c>
      <c r="AY102">
        <f>IF(播種日比較!$C$11-AJ102&gt;0,0,AY101+1)</f>
        <v>0</v>
      </c>
      <c r="AZ102">
        <f>IF(播種日比較!$C$11-AK102&gt;0,0,AZ101+1)</f>
        <v>0</v>
      </c>
      <c r="BA102">
        <f>IF(播種日比較!$C$11-AL102&gt;0,0,BA101+1)</f>
        <v>16</v>
      </c>
      <c r="BB102">
        <f>IF(播種日比較!$C$11-AM102&gt;0,0,BB101+1)</f>
        <v>35</v>
      </c>
      <c r="BC102">
        <f>IF(播種日比較!$C$11-AN102&gt;0,0,BC101+1)</f>
        <v>0</v>
      </c>
      <c r="BD102">
        <f>IF(播種日比較!$C$11-AO102&gt;0,0,BD101+1)</f>
        <v>0</v>
      </c>
      <c r="BE102">
        <f>IF(播種日比較!$C$11-AP102&gt;0,0,BE101+1)</f>
        <v>16</v>
      </c>
      <c r="BF102">
        <f>IF(播種日比較!$C$11-AQ102&gt;0,0,BF101+1)</f>
        <v>33</v>
      </c>
      <c r="BG102">
        <f>IF(播種日比較!$C$11-AR102&gt;0,0,BG101+1)</f>
        <v>42</v>
      </c>
      <c r="BH102" s="1">
        <f t="shared" si="85"/>
        <v>42706</v>
      </c>
      <c r="BI102">
        <f t="shared" si="69"/>
        <v>6</v>
      </c>
    </row>
    <row r="103" spans="8:61" x14ac:dyDescent="0.45">
      <c r="H103" s="1">
        <f t="shared" si="86"/>
        <v>42707</v>
      </c>
      <c r="I103">
        <f>$H103-播種日比較!$C$5</f>
        <v>100</v>
      </c>
      <c r="J103">
        <f>$H103-播種日比較!$C$6</f>
        <v>95</v>
      </c>
      <c r="K103">
        <f>$H103-播種日比較!$C$7</f>
        <v>90</v>
      </c>
      <c r="L103">
        <f>$H103-播種日比較!$C$8</f>
        <v>85</v>
      </c>
      <c r="M103">
        <f>$H103-播種日比較!$C$9</f>
        <v>80</v>
      </c>
      <c r="N103" s="3">
        <f t="shared" si="54"/>
        <v>629.47833070347622</v>
      </c>
      <c r="O103" s="3">
        <f t="shared" si="55"/>
        <v>522.62574489107749</v>
      </c>
      <c r="P103" s="3">
        <f t="shared" si="56"/>
        <v>420.13886710350499</v>
      </c>
      <c r="Q103" s="3">
        <f t="shared" si="57"/>
        <v>327.15079139442321</v>
      </c>
      <c r="R103" s="3">
        <f t="shared" si="58"/>
        <v>247.57912121950994</v>
      </c>
      <c r="S103" s="3">
        <f t="shared" si="59"/>
        <v>612.78508350965706</v>
      </c>
      <c r="T103" s="3">
        <f t="shared" si="60"/>
        <v>629.00973117122692</v>
      </c>
      <c r="U103" s="3">
        <f t="shared" si="61"/>
        <v>620.39120240373461</v>
      </c>
      <c r="V103" s="3">
        <f t="shared" si="62"/>
        <v>586.80965940572696</v>
      </c>
      <c r="W103" s="3">
        <f t="shared" si="63"/>
        <v>531.09247498580169</v>
      </c>
      <c r="X103" s="3">
        <f t="shared" si="64"/>
        <v>467.3407178969523</v>
      </c>
      <c r="Y103" s="3">
        <f t="shared" si="65"/>
        <v>442.9934379067011</v>
      </c>
      <c r="Z103" s="3">
        <f t="shared" si="66"/>
        <v>405.25053443780064</v>
      </c>
      <c r="AA103" s="3">
        <f t="shared" si="67"/>
        <v>353.30788957861449</v>
      </c>
      <c r="AB103" s="3">
        <f t="shared" si="68"/>
        <v>289.32982143384453</v>
      </c>
      <c r="AC103">
        <f>IF(H103&lt;播種日比較!$C$14,0,播種日比較!$C$13*0.02*播種日比較!$C$12)</f>
        <v>24</v>
      </c>
      <c r="AD103" s="3">
        <f t="shared" si="70"/>
        <v>49.536159337924452</v>
      </c>
      <c r="AE103" s="3">
        <f t="shared" si="71"/>
        <v>67.878898362773327</v>
      </c>
      <c r="AF103" s="3">
        <f t="shared" si="72"/>
        <v>96.046590813405842</v>
      </c>
      <c r="AG103" s="3">
        <f t="shared" si="73"/>
        <v>138.82887859519678</v>
      </c>
      <c r="AH103" s="3">
        <f t="shared" si="74"/>
        <v>201.99155876491258</v>
      </c>
      <c r="AI103" s="3">
        <f t="shared" si="75"/>
        <v>41.868094889145674</v>
      </c>
      <c r="AJ103" s="3">
        <f t="shared" si="76"/>
        <v>46.097284806993102</v>
      </c>
      <c r="AK103" s="3">
        <f t="shared" si="77"/>
        <v>54.33655927872158</v>
      </c>
      <c r="AL103" s="3">
        <f t="shared" si="78"/>
        <v>69.215678644301718</v>
      </c>
      <c r="AM103" s="3">
        <f t="shared" si="79"/>
        <v>96.408097757413742</v>
      </c>
      <c r="AN103" s="3">
        <f t="shared" si="80"/>
        <v>47.836050125829793</v>
      </c>
      <c r="AO103" s="3">
        <f t="shared" si="81"/>
        <v>57.100047840032666</v>
      </c>
      <c r="AP103" s="3">
        <f t="shared" si="82"/>
        <v>73.484732860909219</v>
      </c>
      <c r="AQ103" s="3">
        <f t="shared" si="83"/>
        <v>103.64210496555613</v>
      </c>
      <c r="AR103" s="3">
        <f t="shared" si="84"/>
        <v>162.01953432289369</v>
      </c>
      <c r="AS103">
        <f>IF(播種日比較!$C$11-AD103&gt;0,0,AS102+1)</f>
        <v>0</v>
      </c>
      <c r="AT103">
        <f>IF(播種日比較!$C$11-AE103&gt;0,0,AT102+1)</f>
        <v>13</v>
      </c>
      <c r="AU103">
        <f>IF(播種日比較!$C$11-AF103&gt;0,0,AU102+1)</f>
        <v>33</v>
      </c>
      <c r="AV103">
        <f>IF(播種日比較!$C$11-AG103&gt;0,0,AV102+1)</f>
        <v>41</v>
      </c>
      <c r="AW103">
        <f>IF(播種日比較!$C$11-AH103&gt;0,0,AW102+1)</f>
        <v>45</v>
      </c>
      <c r="AX103">
        <f>IF(播種日比較!$C$11-AI103&gt;0,0,AX102+1)</f>
        <v>0</v>
      </c>
      <c r="AY103">
        <f>IF(播種日比較!$C$11-AJ103&gt;0,0,AY102+1)</f>
        <v>0</v>
      </c>
      <c r="AZ103">
        <f>IF(播種日比較!$C$11-AK103&gt;0,0,AZ102+1)</f>
        <v>0</v>
      </c>
      <c r="BA103">
        <f>IF(播種日比較!$C$11-AL103&gt;0,0,BA102+1)</f>
        <v>17</v>
      </c>
      <c r="BB103">
        <f>IF(播種日比較!$C$11-AM103&gt;0,0,BB102+1)</f>
        <v>36</v>
      </c>
      <c r="BC103">
        <f>IF(播種日比較!$C$11-AN103&gt;0,0,BC102+1)</f>
        <v>0</v>
      </c>
      <c r="BD103">
        <f>IF(播種日比較!$C$11-AO103&gt;0,0,BD102+1)</f>
        <v>0</v>
      </c>
      <c r="BE103">
        <f>IF(播種日比較!$C$11-AP103&gt;0,0,BE102+1)</f>
        <v>17</v>
      </c>
      <c r="BF103">
        <f>IF(播種日比較!$C$11-AQ103&gt;0,0,BF102+1)</f>
        <v>34</v>
      </c>
      <c r="BG103">
        <f>IF(播種日比較!$C$11-AR103&gt;0,0,BG102+1)</f>
        <v>43</v>
      </c>
      <c r="BH103" s="1">
        <f t="shared" si="85"/>
        <v>42707</v>
      </c>
      <c r="BI103">
        <f t="shared" si="69"/>
        <v>6</v>
      </c>
    </row>
    <row r="104" spans="8:61" x14ac:dyDescent="0.45">
      <c r="H104" s="1">
        <f t="shared" si="86"/>
        <v>42708</v>
      </c>
      <c r="I104">
        <f>$H104-播種日比較!$C$5</f>
        <v>101</v>
      </c>
      <c r="J104">
        <f>$H104-播種日比較!$C$6</f>
        <v>96</v>
      </c>
      <c r="K104">
        <f>$H104-播種日比較!$C$7</f>
        <v>91</v>
      </c>
      <c r="L104">
        <f>$H104-播種日比較!$C$8</f>
        <v>86</v>
      </c>
      <c r="M104">
        <f>$H104-播種日比較!$C$9</f>
        <v>81</v>
      </c>
      <c r="N104" s="3">
        <f t="shared" si="54"/>
        <v>639.90023624703872</v>
      </c>
      <c r="O104" s="3">
        <f t="shared" si="55"/>
        <v>532.86533478974934</v>
      </c>
      <c r="P104" s="3">
        <f t="shared" si="56"/>
        <v>429.72308782381134</v>
      </c>
      <c r="Q104" s="3">
        <f t="shared" si="57"/>
        <v>335.66740909224154</v>
      </c>
      <c r="R104" s="3">
        <f t="shared" si="58"/>
        <v>254.76519701763323</v>
      </c>
      <c r="S104" s="3">
        <f t="shared" si="59"/>
        <v>619.75273568386115</v>
      </c>
      <c r="T104" s="3">
        <f t="shared" si="60"/>
        <v>637.42272365429835</v>
      </c>
      <c r="U104" s="3">
        <f t="shared" si="61"/>
        <v>630.15343739992261</v>
      </c>
      <c r="V104" s="3">
        <f t="shared" si="62"/>
        <v>597.67542463913242</v>
      </c>
      <c r="W104" s="3">
        <f t="shared" si="63"/>
        <v>542.66737544257603</v>
      </c>
      <c r="X104" s="3">
        <f t="shared" si="64"/>
        <v>471.37558939981454</v>
      </c>
      <c r="Y104" s="3">
        <f t="shared" si="65"/>
        <v>447.83374424114731</v>
      </c>
      <c r="Z104" s="3">
        <f t="shared" si="66"/>
        <v>410.93175104432703</v>
      </c>
      <c r="AA104" s="3">
        <f t="shared" si="67"/>
        <v>359.68106781033265</v>
      </c>
      <c r="AB104" s="3">
        <f t="shared" si="68"/>
        <v>295.99271464382281</v>
      </c>
      <c r="AC104">
        <f>IF(H104&lt;播種日比較!$C$14,0,播種日比較!$C$13*0.02*播種日比較!$C$12)</f>
        <v>24</v>
      </c>
      <c r="AD104" s="3">
        <f t="shared" si="70"/>
        <v>49.977404590203847</v>
      </c>
      <c r="AE104" s="3">
        <f t="shared" si="71"/>
        <v>68.408775092862882</v>
      </c>
      <c r="AF104" s="3">
        <f t="shared" si="72"/>
        <v>96.703648693647636</v>
      </c>
      <c r="AG104" s="3">
        <f t="shared" si="73"/>
        <v>139.67004736383015</v>
      </c>
      <c r="AH104" s="3">
        <f t="shared" si="74"/>
        <v>203.09984570709224</v>
      </c>
      <c r="AI104" s="3">
        <f t="shared" si="75"/>
        <v>42.323684554054388</v>
      </c>
      <c r="AJ104" s="3">
        <f t="shared" si="76"/>
        <v>46.540245076055619</v>
      </c>
      <c r="AK104" s="3">
        <f t="shared" si="77"/>
        <v>54.78462942230675</v>
      </c>
      <c r="AL104" s="3">
        <f t="shared" si="78"/>
        <v>69.688097167025745</v>
      </c>
      <c r="AM104" s="3">
        <f t="shared" si="79"/>
        <v>96.928403480502766</v>
      </c>
      <c r="AN104" s="3">
        <f t="shared" si="80"/>
        <v>48.435047926152841</v>
      </c>
      <c r="AO104" s="3">
        <f t="shared" si="81"/>
        <v>57.73053391842079</v>
      </c>
      <c r="AP104" s="3">
        <f t="shared" si="82"/>
        <v>74.171837083104052</v>
      </c>
      <c r="AQ104" s="3">
        <f t="shared" si="83"/>
        <v>104.42711414853976</v>
      </c>
      <c r="AR104" s="3">
        <f t="shared" si="84"/>
        <v>162.97345287293717</v>
      </c>
      <c r="AS104">
        <f>IF(播種日比較!$C$11-AD104&gt;0,0,AS103+1)</f>
        <v>0</v>
      </c>
      <c r="AT104">
        <f>IF(播種日比較!$C$11-AE104&gt;0,0,AT103+1)</f>
        <v>14</v>
      </c>
      <c r="AU104">
        <f>IF(播種日比較!$C$11-AF104&gt;0,0,AU103+1)</f>
        <v>34</v>
      </c>
      <c r="AV104">
        <f>IF(播種日比較!$C$11-AG104&gt;0,0,AV103+1)</f>
        <v>42</v>
      </c>
      <c r="AW104">
        <f>IF(播種日比較!$C$11-AH104&gt;0,0,AW103+1)</f>
        <v>46</v>
      </c>
      <c r="AX104">
        <f>IF(播種日比較!$C$11-AI104&gt;0,0,AX103+1)</f>
        <v>0</v>
      </c>
      <c r="AY104">
        <f>IF(播種日比較!$C$11-AJ104&gt;0,0,AY103+1)</f>
        <v>0</v>
      </c>
      <c r="AZ104">
        <f>IF(播種日比較!$C$11-AK104&gt;0,0,AZ103+1)</f>
        <v>0</v>
      </c>
      <c r="BA104">
        <f>IF(播種日比較!$C$11-AL104&gt;0,0,BA103+1)</f>
        <v>18</v>
      </c>
      <c r="BB104">
        <f>IF(播種日比較!$C$11-AM104&gt;0,0,BB103+1)</f>
        <v>37</v>
      </c>
      <c r="BC104">
        <f>IF(播種日比較!$C$11-AN104&gt;0,0,BC103+1)</f>
        <v>0</v>
      </c>
      <c r="BD104">
        <f>IF(播種日比較!$C$11-AO104&gt;0,0,BD103+1)</f>
        <v>0</v>
      </c>
      <c r="BE104">
        <f>IF(播種日比較!$C$11-AP104&gt;0,0,BE103+1)</f>
        <v>18</v>
      </c>
      <c r="BF104">
        <f>IF(播種日比較!$C$11-AQ104&gt;0,0,BF103+1)</f>
        <v>35</v>
      </c>
      <c r="BG104">
        <f>IF(播種日比較!$C$11-AR104&gt;0,0,BG103+1)</f>
        <v>44</v>
      </c>
      <c r="BH104" s="1">
        <f t="shared" si="85"/>
        <v>42708</v>
      </c>
      <c r="BI104">
        <f t="shared" si="69"/>
        <v>6</v>
      </c>
    </row>
    <row r="105" spans="8:61" x14ac:dyDescent="0.45">
      <c r="H105" s="1">
        <f t="shared" si="86"/>
        <v>42709</v>
      </c>
      <c r="I105">
        <f>$H105-播種日比較!$C$5</f>
        <v>102</v>
      </c>
      <c r="J105">
        <f>$H105-播種日比較!$C$6</f>
        <v>97</v>
      </c>
      <c r="K105">
        <f>$H105-播種日比較!$C$7</f>
        <v>92</v>
      </c>
      <c r="L105">
        <f>$H105-播種日比較!$C$8</f>
        <v>87</v>
      </c>
      <c r="M105">
        <f>$H105-播種日比較!$C$9</f>
        <v>82</v>
      </c>
      <c r="N105" s="3">
        <f t="shared" si="54"/>
        <v>650.21344160214039</v>
      </c>
      <c r="O105" s="3">
        <f t="shared" si="55"/>
        <v>543.04446578936563</v>
      </c>
      <c r="P105" s="3">
        <f t="shared" si="56"/>
        <v>439.29672121667357</v>
      </c>
      <c r="Q105" s="3">
        <f t="shared" si="57"/>
        <v>344.21609925601808</v>
      </c>
      <c r="R105" s="3">
        <f t="shared" si="58"/>
        <v>262.01204172649693</v>
      </c>
      <c r="S105" s="3">
        <f t="shared" si="59"/>
        <v>626.57602200941062</v>
      </c>
      <c r="T105" s="3">
        <f t="shared" si="60"/>
        <v>645.67747359673149</v>
      </c>
      <c r="U105" s="3">
        <f t="shared" si="61"/>
        <v>639.75401055280918</v>
      </c>
      <c r="V105" s="3">
        <f t="shared" si="62"/>
        <v>608.39004644015029</v>
      </c>
      <c r="W105" s="3">
        <f t="shared" si="63"/>
        <v>554.11741673456481</v>
      </c>
      <c r="X105" s="3">
        <f t="shared" si="64"/>
        <v>475.30935183320935</v>
      </c>
      <c r="Y105" s="3">
        <f t="shared" si="65"/>
        <v>452.56804194193899</v>
      </c>
      <c r="Z105" s="3">
        <f t="shared" si="66"/>
        <v>416.51316521958159</v>
      </c>
      <c r="AA105" s="3">
        <f t="shared" si="67"/>
        <v>365.97790453600516</v>
      </c>
      <c r="AB105" s="3">
        <f t="shared" si="68"/>
        <v>302.62131758853951</v>
      </c>
      <c r="AC105">
        <f>IF(H105&lt;播種日比較!$C$14,0,播種日比較!$C$13*0.02*播種日比較!$C$12)</f>
        <v>24</v>
      </c>
      <c r="AD105" s="3">
        <f t="shared" si="70"/>
        <v>50.411651136200724</v>
      </c>
      <c r="AE105" s="3">
        <f t="shared" si="71"/>
        <v>68.928719515399337</v>
      </c>
      <c r="AF105" s="3">
        <f t="shared" si="72"/>
        <v>97.346387251755857</v>
      </c>
      <c r="AG105" s="3">
        <f t="shared" si="73"/>
        <v>140.49032550243768</v>
      </c>
      <c r="AH105" s="3">
        <f t="shared" si="74"/>
        <v>204.17747915979899</v>
      </c>
      <c r="AI105" s="3">
        <f t="shared" si="75"/>
        <v>42.774312939531022</v>
      </c>
      <c r="AJ105" s="3">
        <f t="shared" si="76"/>
        <v>46.977542260365972</v>
      </c>
      <c r="AK105" s="3">
        <f t="shared" si="77"/>
        <v>55.225975528027121</v>
      </c>
      <c r="AL105" s="3">
        <f t="shared" si="78"/>
        <v>70.152195721610241</v>
      </c>
      <c r="AM105" s="3">
        <f t="shared" si="79"/>
        <v>97.437957832431252</v>
      </c>
      <c r="AN105" s="3">
        <f t="shared" si="80"/>
        <v>49.02908829183778</v>
      </c>
      <c r="AO105" s="3">
        <f t="shared" si="81"/>
        <v>58.354424505049295</v>
      </c>
      <c r="AP105" s="3">
        <f t="shared" si="82"/>
        <v>74.849733881462441</v>
      </c>
      <c r="AQ105" s="3">
        <f t="shared" si="83"/>
        <v>105.19861684768343</v>
      </c>
      <c r="AR105" s="3">
        <f t="shared" si="84"/>
        <v>163.90647683643857</v>
      </c>
      <c r="AS105">
        <f>IF(播種日比較!$C$11-AD105&gt;0,0,AS104+1)</f>
        <v>0</v>
      </c>
      <c r="AT105">
        <f>IF(播種日比較!$C$11-AE105&gt;0,0,AT104+1)</f>
        <v>15</v>
      </c>
      <c r="AU105">
        <f>IF(播種日比較!$C$11-AF105&gt;0,0,AU104+1)</f>
        <v>35</v>
      </c>
      <c r="AV105">
        <f>IF(播種日比較!$C$11-AG105&gt;0,0,AV104+1)</f>
        <v>43</v>
      </c>
      <c r="AW105">
        <f>IF(播種日比較!$C$11-AH105&gt;0,0,AW104+1)</f>
        <v>47</v>
      </c>
      <c r="AX105">
        <f>IF(播種日比較!$C$11-AI105&gt;0,0,AX104+1)</f>
        <v>0</v>
      </c>
      <c r="AY105">
        <f>IF(播種日比較!$C$11-AJ105&gt;0,0,AY104+1)</f>
        <v>0</v>
      </c>
      <c r="AZ105">
        <f>IF(播種日比較!$C$11-AK105&gt;0,0,AZ104+1)</f>
        <v>0</v>
      </c>
      <c r="BA105">
        <f>IF(播種日比較!$C$11-AL105&gt;0,0,BA104+1)</f>
        <v>19</v>
      </c>
      <c r="BB105">
        <f>IF(播種日比較!$C$11-AM105&gt;0,0,BB104+1)</f>
        <v>38</v>
      </c>
      <c r="BC105">
        <f>IF(播種日比較!$C$11-AN105&gt;0,0,BC104+1)</f>
        <v>0</v>
      </c>
      <c r="BD105">
        <f>IF(播種日比較!$C$11-AO105&gt;0,0,BD104+1)</f>
        <v>0</v>
      </c>
      <c r="BE105">
        <f>IF(播種日比較!$C$11-AP105&gt;0,0,BE104+1)</f>
        <v>19</v>
      </c>
      <c r="BF105">
        <f>IF(播種日比較!$C$11-AQ105&gt;0,0,BF104+1)</f>
        <v>36</v>
      </c>
      <c r="BG105">
        <f>IF(播種日比較!$C$11-AR105&gt;0,0,BG104+1)</f>
        <v>45</v>
      </c>
      <c r="BH105" s="1">
        <f t="shared" si="85"/>
        <v>42709</v>
      </c>
      <c r="BI105">
        <f t="shared" si="69"/>
        <v>6</v>
      </c>
    </row>
    <row r="106" spans="8:61" x14ac:dyDescent="0.45">
      <c r="H106" s="1">
        <f t="shared" si="86"/>
        <v>42710</v>
      </c>
      <c r="I106">
        <f>$H106-播種日比較!$C$5</f>
        <v>103</v>
      </c>
      <c r="J106">
        <f>$H106-播種日比較!$C$6</f>
        <v>98</v>
      </c>
      <c r="K106">
        <f>$H106-播種日比較!$C$7</f>
        <v>93</v>
      </c>
      <c r="L106">
        <f>$H106-播種日比較!$C$8</f>
        <v>88</v>
      </c>
      <c r="M106">
        <f>$H106-播種日比較!$C$9</f>
        <v>83</v>
      </c>
      <c r="N106" s="3">
        <f t="shared" si="54"/>
        <v>660.41472637289371</v>
      </c>
      <c r="O106" s="3">
        <f t="shared" si="55"/>
        <v>553.15869288064414</v>
      </c>
      <c r="P106" s="3">
        <f t="shared" si="56"/>
        <v>448.85484970480888</v>
      </c>
      <c r="Q106" s="3">
        <f t="shared" si="57"/>
        <v>352.79230886624936</v>
      </c>
      <c r="R106" s="3">
        <f t="shared" si="58"/>
        <v>269.31608978396025</v>
      </c>
      <c r="S106" s="3">
        <f t="shared" si="59"/>
        <v>633.25558783987594</v>
      </c>
      <c r="T106" s="3">
        <f t="shared" si="60"/>
        <v>653.77361610653566</v>
      </c>
      <c r="U106" s="3">
        <f t="shared" si="61"/>
        <v>649.19102209071377</v>
      </c>
      <c r="V106" s="3">
        <f t="shared" si="62"/>
        <v>618.94960887627576</v>
      </c>
      <c r="W106" s="3">
        <f t="shared" si="63"/>
        <v>565.43636456300896</v>
      </c>
      <c r="X106" s="3">
        <f t="shared" si="64"/>
        <v>479.14346055598645</v>
      </c>
      <c r="Y106" s="3">
        <f t="shared" si="65"/>
        <v>457.197053839067</v>
      </c>
      <c r="Z106" s="3">
        <f t="shared" si="66"/>
        <v>421.9942054931081</v>
      </c>
      <c r="AA106" s="3">
        <f t="shared" si="67"/>
        <v>372.19611161674311</v>
      </c>
      <c r="AB106" s="3">
        <f t="shared" si="68"/>
        <v>309.21177452462251</v>
      </c>
      <c r="AC106">
        <f>IF(H106&lt;播種日比較!$C$14,0,播種日比較!$C$13*0.02*播種日比較!$C$12)</f>
        <v>24</v>
      </c>
      <c r="AD106" s="3">
        <f t="shared" si="70"/>
        <v>50.839189968847897</v>
      </c>
      <c r="AE106" s="3">
        <f t="shared" si="71"/>
        <v>69.439157016988773</v>
      </c>
      <c r="AF106" s="3">
        <f t="shared" si="72"/>
        <v>97.975439029545853</v>
      </c>
      <c r="AG106" s="3">
        <f t="shared" si="73"/>
        <v>141.29066307806073</v>
      </c>
      <c r="AH106" s="3">
        <f t="shared" si="74"/>
        <v>205.22588641019004</v>
      </c>
      <c r="AI106" s="3">
        <f t="shared" si="75"/>
        <v>43.220188106838457</v>
      </c>
      <c r="AJ106" s="3">
        <f t="shared" si="76"/>
        <v>47.409424083401269</v>
      </c>
      <c r="AK106" s="3">
        <f t="shared" si="77"/>
        <v>55.66090597464229</v>
      </c>
      <c r="AL106" s="3">
        <f t="shared" si="78"/>
        <v>70.608376543323814</v>
      </c>
      <c r="AM106" s="3">
        <f t="shared" si="79"/>
        <v>97.937311886878533</v>
      </c>
      <c r="AN106" s="3">
        <f t="shared" si="80"/>
        <v>49.618375143105318</v>
      </c>
      <c r="AO106" s="3">
        <f t="shared" si="81"/>
        <v>58.971998347237388</v>
      </c>
      <c r="AP106" s="3">
        <f t="shared" si="82"/>
        <v>75.518825867800345</v>
      </c>
      <c r="AQ106" s="3">
        <f t="shared" si="83"/>
        <v>105.95723020328778</v>
      </c>
      <c r="AR106" s="3">
        <f t="shared" si="84"/>
        <v>164.81961457710369</v>
      </c>
      <c r="AS106">
        <f>IF(播種日比較!$C$11-AD106&gt;0,0,AS105+1)</f>
        <v>0</v>
      </c>
      <c r="AT106">
        <f>IF(播種日比較!$C$11-AE106&gt;0,0,AT105+1)</f>
        <v>16</v>
      </c>
      <c r="AU106">
        <f>IF(播種日比較!$C$11-AF106&gt;0,0,AU105+1)</f>
        <v>36</v>
      </c>
      <c r="AV106">
        <f>IF(播種日比較!$C$11-AG106&gt;0,0,AV105+1)</f>
        <v>44</v>
      </c>
      <c r="AW106">
        <f>IF(播種日比較!$C$11-AH106&gt;0,0,AW105+1)</f>
        <v>48</v>
      </c>
      <c r="AX106">
        <f>IF(播種日比較!$C$11-AI106&gt;0,0,AX105+1)</f>
        <v>0</v>
      </c>
      <c r="AY106">
        <f>IF(播種日比較!$C$11-AJ106&gt;0,0,AY105+1)</f>
        <v>0</v>
      </c>
      <c r="AZ106">
        <f>IF(播種日比較!$C$11-AK106&gt;0,0,AZ105+1)</f>
        <v>0</v>
      </c>
      <c r="BA106">
        <f>IF(播種日比較!$C$11-AL106&gt;0,0,BA105+1)</f>
        <v>20</v>
      </c>
      <c r="BB106">
        <f>IF(播種日比較!$C$11-AM106&gt;0,0,BB105+1)</f>
        <v>39</v>
      </c>
      <c r="BC106">
        <f>IF(播種日比較!$C$11-AN106&gt;0,0,BC105+1)</f>
        <v>0</v>
      </c>
      <c r="BD106">
        <f>IF(播種日比較!$C$11-AO106&gt;0,0,BD105+1)</f>
        <v>0</v>
      </c>
      <c r="BE106">
        <f>IF(播種日比較!$C$11-AP106&gt;0,0,BE105+1)</f>
        <v>20</v>
      </c>
      <c r="BF106">
        <f>IF(播種日比較!$C$11-AQ106&gt;0,0,BF105+1)</f>
        <v>37</v>
      </c>
      <c r="BG106">
        <f>IF(播種日比較!$C$11-AR106&gt;0,0,BG105+1)</f>
        <v>46</v>
      </c>
      <c r="BH106" s="1">
        <f t="shared" si="85"/>
        <v>42710</v>
      </c>
      <c r="BI106">
        <f t="shared" si="69"/>
        <v>6</v>
      </c>
    </row>
    <row r="107" spans="8:61" x14ac:dyDescent="0.45">
      <c r="H107" s="1">
        <f t="shared" si="86"/>
        <v>42711</v>
      </c>
      <c r="I107">
        <f>$H107-播種日比較!$C$5</f>
        <v>104</v>
      </c>
      <c r="J107">
        <f>$H107-播種日比較!$C$6</f>
        <v>99</v>
      </c>
      <c r="K107">
        <f>$H107-播種日比較!$C$7</f>
        <v>94</v>
      </c>
      <c r="L107">
        <f>$H107-播種日比較!$C$8</f>
        <v>89</v>
      </c>
      <c r="M107">
        <f>$H107-播種日比較!$C$9</f>
        <v>84</v>
      </c>
      <c r="N107" s="3">
        <f t="shared" si="54"/>
        <v>670.50111343852041</v>
      </c>
      <c r="O107" s="3">
        <f t="shared" si="55"/>
        <v>563.20377890392569</v>
      </c>
      <c r="P107" s="3">
        <f t="shared" si="56"/>
        <v>458.39269336677592</v>
      </c>
      <c r="Q107" s="3">
        <f t="shared" si="57"/>
        <v>361.39154061754857</v>
      </c>
      <c r="R107" s="3">
        <f t="shared" si="58"/>
        <v>276.67376433827246</v>
      </c>
      <c r="S107" s="3">
        <f t="shared" si="59"/>
        <v>639.79223720900586</v>
      </c>
      <c r="T107" s="3">
        <f t="shared" si="60"/>
        <v>661.71102625088793</v>
      </c>
      <c r="U107" s="3">
        <f t="shared" si="61"/>
        <v>658.46290368676307</v>
      </c>
      <c r="V107" s="3">
        <f t="shared" si="62"/>
        <v>629.35061504795669</v>
      </c>
      <c r="W107" s="3">
        <f t="shared" si="63"/>
        <v>576.61846672332092</v>
      </c>
      <c r="X107" s="3">
        <f t="shared" si="64"/>
        <v>482.87942433259269</v>
      </c>
      <c r="Y107" s="3">
        <f t="shared" si="65"/>
        <v>461.72160905771545</v>
      </c>
      <c r="Z107" s="3">
        <f t="shared" si="66"/>
        <v>427.37446559892135</v>
      </c>
      <c r="AA107" s="3">
        <f t="shared" si="67"/>
        <v>378.33360230067512</v>
      </c>
      <c r="AB107" s="3">
        <f t="shared" si="68"/>
        <v>315.76040750060105</v>
      </c>
      <c r="AC107">
        <f>IF(H107&lt;播種日比較!$C$14,0,播種日比較!$C$13*0.02*播種日比較!$C$12)</f>
        <v>24</v>
      </c>
      <c r="AD107" s="3">
        <f t="shared" si="70"/>
        <v>51.260297310084788</v>
      </c>
      <c r="AE107" s="3">
        <f t="shared" si="71"/>
        <v>69.940490551586095</v>
      </c>
      <c r="AF107" s="3">
        <f t="shared" si="72"/>
        <v>98.591402035200815</v>
      </c>
      <c r="AG107" s="3">
        <f t="shared" si="73"/>
        <v>142.07195679814612</v>
      </c>
      <c r="AH107" s="3">
        <f t="shared" si="74"/>
        <v>206.24641302879365</v>
      </c>
      <c r="AI107" s="3">
        <f t="shared" si="75"/>
        <v>43.661507842770533</v>
      </c>
      <c r="AJ107" s="3">
        <f t="shared" si="76"/>
        <v>47.836125362320892</v>
      </c>
      <c r="AK107" s="3">
        <f t="shared" si="77"/>
        <v>56.089712122407889</v>
      </c>
      <c r="AL107" s="3">
        <f t="shared" si="78"/>
        <v>71.057018261350819</v>
      </c>
      <c r="AM107" s="3">
        <f t="shared" si="79"/>
        <v>98.426982193105388</v>
      </c>
      <c r="AN107" s="3">
        <f t="shared" si="80"/>
        <v>50.203102772713315</v>
      </c>
      <c r="AO107" s="3">
        <f t="shared" si="81"/>
        <v>59.583520389172349</v>
      </c>
      <c r="AP107" s="3">
        <f t="shared" si="82"/>
        <v>76.17949458786714</v>
      </c>
      <c r="AQ107" s="3">
        <f t="shared" si="83"/>
        <v>106.70353700622429</v>
      </c>
      <c r="AR107" s="3">
        <f t="shared" si="84"/>
        <v>165.71381452893246</v>
      </c>
      <c r="AS107">
        <f>IF(播種日比較!$C$11-AD107&gt;0,0,AS106+1)</f>
        <v>0</v>
      </c>
      <c r="AT107">
        <f>IF(播種日比較!$C$11-AE107&gt;0,0,AT106+1)</f>
        <v>17</v>
      </c>
      <c r="AU107">
        <f>IF(播種日比較!$C$11-AF107&gt;0,0,AU106+1)</f>
        <v>37</v>
      </c>
      <c r="AV107">
        <f>IF(播種日比較!$C$11-AG107&gt;0,0,AV106+1)</f>
        <v>45</v>
      </c>
      <c r="AW107">
        <f>IF(播種日比較!$C$11-AH107&gt;0,0,AW106+1)</f>
        <v>49</v>
      </c>
      <c r="AX107">
        <f>IF(播種日比較!$C$11-AI107&gt;0,0,AX106+1)</f>
        <v>0</v>
      </c>
      <c r="AY107">
        <f>IF(播種日比較!$C$11-AJ107&gt;0,0,AY106+1)</f>
        <v>0</v>
      </c>
      <c r="AZ107">
        <f>IF(播種日比較!$C$11-AK107&gt;0,0,AZ106+1)</f>
        <v>0</v>
      </c>
      <c r="BA107">
        <f>IF(播種日比較!$C$11-AL107&gt;0,0,BA106+1)</f>
        <v>21</v>
      </c>
      <c r="BB107">
        <f>IF(播種日比較!$C$11-AM107&gt;0,0,BB106+1)</f>
        <v>40</v>
      </c>
      <c r="BC107">
        <f>IF(播種日比較!$C$11-AN107&gt;0,0,BC106+1)</f>
        <v>0</v>
      </c>
      <c r="BD107">
        <f>IF(播種日比較!$C$11-AO107&gt;0,0,BD106+1)</f>
        <v>0</v>
      </c>
      <c r="BE107">
        <f>IF(播種日比較!$C$11-AP107&gt;0,0,BE106+1)</f>
        <v>21</v>
      </c>
      <c r="BF107">
        <f>IF(播種日比較!$C$11-AQ107&gt;0,0,BF106+1)</f>
        <v>38</v>
      </c>
      <c r="BG107">
        <f>IF(播種日比較!$C$11-AR107&gt;0,0,BG106+1)</f>
        <v>47</v>
      </c>
      <c r="BH107" s="1">
        <f t="shared" si="85"/>
        <v>42711</v>
      </c>
      <c r="BI107">
        <f t="shared" si="69"/>
        <v>6</v>
      </c>
    </row>
    <row r="108" spans="8:61" x14ac:dyDescent="0.45">
      <c r="H108" s="1">
        <f t="shared" si="86"/>
        <v>42712</v>
      </c>
      <c r="I108">
        <f>$H108-播種日比較!$C$5</f>
        <v>105</v>
      </c>
      <c r="J108">
        <f>$H108-播種日比較!$C$6</f>
        <v>100</v>
      </c>
      <c r="K108">
        <f>$H108-播種日比較!$C$7</f>
        <v>95</v>
      </c>
      <c r="L108">
        <f>$H108-播種日比較!$C$8</f>
        <v>90</v>
      </c>
      <c r="M108">
        <f>$H108-播種日比較!$C$9</f>
        <v>85</v>
      </c>
      <c r="N108" s="3">
        <f t="shared" si="54"/>
        <v>680.46986320452049</v>
      </c>
      <c r="O108" s="3">
        <f t="shared" si="55"/>
        <v>573.17569378220276</v>
      </c>
      <c r="P108" s="3">
        <f t="shared" si="56"/>
        <v>467.90561363247139</v>
      </c>
      <c r="Q108" s="3">
        <f t="shared" si="57"/>
        <v>370.00935901565225</v>
      </c>
      <c r="R108" s="3">
        <f t="shared" si="58"/>
        <v>284.08148328537544</v>
      </c>
      <c r="S108" s="3">
        <f t="shared" si="59"/>
        <v>646.18692170506415</v>
      </c>
      <c r="T108" s="3">
        <f t="shared" si="60"/>
        <v>669.48980521895407</v>
      </c>
      <c r="U108" s="3">
        <f t="shared" si="61"/>
        <v>667.56840305942467</v>
      </c>
      <c r="V108" s="3">
        <f t="shared" si="62"/>
        <v>639.58997246221156</v>
      </c>
      <c r="W108" s="3">
        <f t="shared" si="63"/>
        <v>587.65844276491703</v>
      </c>
      <c r="X108" s="3">
        <f t="shared" si="64"/>
        <v>486.51879888753945</v>
      </c>
      <c r="Y108" s="3">
        <f t="shared" si="65"/>
        <v>466.14263475442971</v>
      </c>
      <c r="Z108" s="3">
        <f t="shared" si="66"/>
        <v>432.6536959056715</v>
      </c>
      <c r="AA108" s="3">
        <f t="shared" si="67"/>
        <v>384.38848553350488</v>
      </c>
      <c r="AB108" s="3">
        <f t="shared" si="68"/>
        <v>322.26371688515883</v>
      </c>
      <c r="AC108">
        <f>IF(H108&lt;播種日比較!$C$14,0,播種日比較!$C$13*0.02*播種日比較!$C$12)</f>
        <v>24</v>
      </c>
      <c r="AD108" s="3">
        <f t="shared" si="70"/>
        <v>51.675235511531056</v>
      </c>
      <c r="AE108" s="3">
        <f t="shared" si="71"/>
        <v>70.433102056643676</v>
      </c>
      <c r="AF108" s="3">
        <f t="shared" si="72"/>
        <v>99.194841987511907</v>
      </c>
      <c r="AG108" s="3">
        <f t="shared" si="73"/>
        <v>142.83505355312448</v>
      </c>
      <c r="AH108" s="3">
        <f t="shared" si="74"/>
        <v>207.24032835868803</v>
      </c>
      <c r="AI108" s="3">
        <f t="shared" si="75"/>
        <v>44.098460265811589</v>
      </c>
      <c r="AJ108" s="3">
        <f t="shared" si="76"/>
        <v>48.257868813790076</v>
      </c>
      <c r="AK108" s="3">
        <f t="shared" si="77"/>
        <v>56.512669440163592</v>
      </c>
      <c r="AL108" s="3">
        <f t="shared" si="78"/>
        <v>71.498477560797781</v>
      </c>
      <c r="AM108" s="3">
        <f t="shared" si="79"/>
        <v>98.907453365863503</v>
      </c>
      <c r="AN108" s="3">
        <f t="shared" si="80"/>
        <v>50.78345638252673</v>
      </c>
      <c r="AO108" s="3">
        <f t="shared" si="81"/>
        <v>60.189242586896697</v>
      </c>
      <c r="AP108" s="3">
        <f t="shared" si="82"/>
        <v>76.832101843620322</v>
      </c>
      <c r="AQ108" s="3">
        <f t="shared" si="83"/>
        <v>107.43808799253853</v>
      </c>
      <c r="AR108" s="3">
        <f t="shared" si="84"/>
        <v>166.58996944921191</v>
      </c>
      <c r="AS108">
        <f>IF(播種日比較!$C$11-AD108&gt;0,0,AS107+1)</f>
        <v>0</v>
      </c>
      <c r="AT108">
        <f>IF(播種日比較!$C$11-AE108&gt;0,0,AT107+1)</f>
        <v>18</v>
      </c>
      <c r="AU108">
        <f>IF(播種日比較!$C$11-AF108&gt;0,0,AU107+1)</f>
        <v>38</v>
      </c>
      <c r="AV108">
        <f>IF(播種日比較!$C$11-AG108&gt;0,0,AV107+1)</f>
        <v>46</v>
      </c>
      <c r="AW108">
        <f>IF(播種日比較!$C$11-AH108&gt;0,0,AW107+1)</f>
        <v>50</v>
      </c>
      <c r="AX108">
        <f>IF(播種日比較!$C$11-AI108&gt;0,0,AX107+1)</f>
        <v>0</v>
      </c>
      <c r="AY108">
        <f>IF(播種日比較!$C$11-AJ108&gt;0,0,AY107+1)</f>
        <v>0</v>
      </c>
      <c r="AZ108">
        <f>IF(播種日比較!$C$11-AK108&gt;0,0,AZ107+1)</f>
        <v>0</v>
      </c>
      <c r="BA108">
        <f>IF(播種日比較!$C$11-AL108&gt;0,0,BA107+1)</f>
        <v>22</v>
      </c>
      <c r="BB108">
        <f>IF(播種日比較!$C$11-AM108&gt;0,0,BB107+1)</f>
        <v>41</v>
      </c>
      <c r="BC108">
        <f>IF(播種日比較!$C$11-AN108&gt;0,0,BC107+1)</f>
        <v>0</v>
      </c>
      <c r="BD108">
        <f>IF(播種日比較!$C$11-AO108&gt;0,0,BD107+1)</f>
        <v>1</v>
      </c>
      <c r="BE108">
        <f>IF(播種日比較!$C$11-AP108&gt;0,0,BE107+1)</f>
        <v>22</v>
      </c>
      <c r="BF108">
        <f>IF(播種日比較!$C$11-AQ108&gt;0,0,BF107+1)</f>
        <v>39</v>
      </c>
      <c r="BG108">
        <f>IF(播種日比較!$C$11-AR108&gt;0,0,BG107+1)</f>
        <v>48</v>
      </c>
      <c r="BH108" s="1">
        <f t="shared" si="85"/>
        <v>42712</v>
      </c>
      <c r="BI108">
        <f t="shared" si="69"/>
        <v>5</v>
      </c>
    </row>
    <row r="109" spans="8:61" x14ac:dyDescent="0.45">
      <c r="H109" s="1">
        <f t="shared" si="86"/>
        <v>42713</v>
      </c>
      <c r="I109">
        <f>$H109-播種日比較!$C$5</f>
        <v>106</v>
      </c>
      <c r="J109">
        <f>$H109-播種日比較!$C$6</f>
        <v>101</v>
      </c>
      <c r="K109">
        <f>$H109-播種日比較!$C$7</f>
        <v>96</v>
      </c>
      <c r="L109">
        <f>$H109-播種日比較!$C$8</f>
        <v>91</v>
      </c>
      <c r="M109">
        <f>$H109-播種日比較!$C$9</f>
        <v>86</v>
      </c>
      <c r="N109" s="3">
        <f t="shared" si="54"/>
        <v>690.31846755641016</v>
      </c>
      <c r="O109" s="3">
        <f t="shared" si="55"/>
        <v>583.07061325021823</v>
      </c>
      <c r="P109" s="3">
        <f t="shared" si="56"/>
        <v>477.38911644382426</v>
      </c>
      <c r="Q109" s="3">
        <f t="shared" si="57"/>
        <v>378.64139607707369</v>
      </c>
      <c r="R109" s="3">
        <f t="shared" si="58"/>
        <v>291.5356651147963</v>
      </c>
      <c r="S109" s="3">
        <f t="shared" si="59"/>
        <v>652.44072970999059</v>
      </c>
      <c r="T109" s="3">
        <f t="shared" si="60"/>
        <v>677.11026675933329</v>
      </c>
      <c r="U109" s="3">
        <f t="shared" si="61"/>
        <v>676.50656859052299</v>
      </c>
      <c r="V109" s="3">
        <f t="shared" si="62"/>
        <v>649.66497794889392</v>
      </c>
      <c r="W109" s="3">
        <f t="shared" si="63"/>
        <v>598.55147249706999</v>
      </c>
      <c r="X109" s="3">
        <f t="shared" si="64"/>
        <v>490.0631808144185</v>
      </c>
      <c r="Y109" s="3">
        <f t="shared" si="65"/>
        <v>470.46114816731739</v>
      </c>
      <c r="Z109" s="3">
        <f t="shared" si="66"/>
        <v>437.83179495521222</v>
      </c>
      <c r="AA109" s="3">
        <f t="shared" si="67"/>
        <v>390.35906000423506</v>
      </c>
      <c r="AB109" s="3">
        <f t="shared" si="68"/>
        <v>328.71838128239085</v>
      </c>
      <c r="AC109">
        <f>IF(H109&lt;播種日比較!$C$14,0,播種日比較!$C$13*0.02*播種日比較!$C$12)</f>
        <v>24</v>
      </c>
      <c r="AD109" s="3">
        <f t="shared" si="70"/>
        <v>52.084253891375283</v>
      </c>
      <c r="AE109" s="3">
        <f t="shared" si="71"/>
        <v>70.917353766059364</v>
      </c>
      <c r="AF109" s="3">
        <f t="shared" si="72"/>
        <v>99.786294392794588</v>
      </c>
      <c r="AG109" s="3">
        <f t="shared" si="73"/>
        <v>143.58075369077926</v>
      </c>
      <c r="AH109" s="3">
        <f t="shared" si="74"/>
        <v>208.2088305865897</v>
      </c>
      <c r="AI109" s="3">
        <f t="shared" si="75"/>
        <v>44.531224390304516</v>
      </c>
      <c r="AJ109" s="3">
        <f t="shared" si="76"/>
        <v>48.674865800895027</v>
      </c>
      <c r="AK109" s="3">
        <f t="shared" si="77"/>
        <v>56.93003854533687</v>
      </c>
      <c r="AL109" s="3">
        <f t="shared" si="78"/>
        <v>71.933090708743521</v>
      </c>
      <c r="AM109" s="3">
        <f t="shared" si="79"/>
        <v>99.379180450584442</v>
      </c>
      <c r="AN109" s="3">
        <f t="shared" si="80"/>
        <v>51.359612584890755</v>
      </c>
      <c r="AO109" s="3">
        <f t="shared" si="81"/>
        <v>60.789404666754677</v>
      </c>
      <c r="AP109" s="3">
        <f t="shared" si="82"/>
        <v>77.476990918442667</v>
      </c>
      <c r="AQ109" s="3">
        <f t="shared" si="83"/>
        <v>108.16140396008238</v>
      </c>
      <c r="AR109" s="3">
        <f t="shared" si="84"/>
        <v>167.44892032404573</v>
      </c>
      <c r="AS109">
        <f>IF(播種日比較!$C$11-AD109&gt;0,0,AS108+1)</f>
        <v>0</v>
      </c>
      <c r="AT109">
        <f>IF(播種日比較!$C$11-AE109&gt;0,0,AT108+1)</f>
        <v>19</v>
      </c>
      <c r="AU109">
        <f>IF(播種日比較!$C$11-AF109&gt;0,0,AU108+1)</f>
        <v>39</v>
      </c>
      <c r="AV109">
        <f>IF(播種日比較!$C$11-AG109&gt;0,0,AV108+1)</f>
        <v>47</v>
      </c>
      <c r="AW109">
        <f>IF(播種日比較!$C$11-AH109&gt;0,0,AW108+1)</f>
        <v>51</v>
      </c>
      <c r="AX109">
        <f>IF(播種日比較!$C$11-AI109&gt;0,0,AX108+1)</f>
        <v>0</v>
      </c>
      <c r="AY109">
        <f>IF(播種日比較!$C$11-AJ109&gt;0,0,AY108+1)</f>
        <v>0</v>
      </c>
      <c r="AZ109">
        <f>IF(播種日比較!$C$11-AK109&gt;0,0,AZ108+1)</f>
        <v>0</v>
      </c>
      <c r="BA109">
        <f>IF(播種日比較!$C$11-AL109&gt;0,0,BA108+1)</f>
        <v>23</v>
      </c>
      <c r="BB109">
        <f>IF(播種日比較!$C$11-AM109&gt;0,0,BB108+1)</f>
        <v>42</v>
      </c>
      <c r="BC109">
        <f>IF(播種日比較!$C$11-AN109&gt;0,0,BC108+1)</f>
        <v>0</v>
      </c>
      <c r="BD109">
        <f>IF(播種日比較!$C$11-AO109&gt;0,0,BD108+1)</f>
        <v>2</v>
      </c>
      <c r="BE109">
        <f>IF(播種日比較!$C$11-AP109&gt;0,0,BE108+1)</f>
        <v>23</v>
      </c>
      <c r="BF109">
        <f>IF(播種日比較!$C$11-AQ109&gt;0,0,BF108+1)</f>
        <v>40</v>
      </c>
      <c r="BG109">
        <f>IF(播種日比較!$C$11-AR109&gt;0,0,BG108+1)</f>
        <v>49</v>
      </c>
      <c r="BH109" s="1">
        <f t="shared" si="85"/>
        <v>42713</v>
      </c>
      <c r="BI109">
        <f t="shared" si="69"/>
        <v>5</v>
      </c>
    </row>
    <row r="110" spans="8:61" x14ac:dyDescent="0.45">
      <c r="H110" s="1">
        <f t="shared" si="86"/>
        <v>42714</v>
      </c>
      <c r="I110">
        <f>$H110-播種日比較!$C$5</f>
        <v>107</v>
      </c>
      <c r="J110">
        <f>$H110-播種日比較!$C$6</f>
        <v>102</v>
      </c>
      <c r="K110">
        <f>$H110-播種日比較!$C$7</f>
        <v>97</v>
      </c>
      <c r="L110">
        <f>$H110-播種日比較!$C$8</f>
        <v>92</v>
      </c>
      <c r="M110">
        <f>$H110-播種日比較!$C$9</f>
        <v>87</v>
      </c>
      <c r="N110" s="3">
        <f t="shared" si="54"/>
        <v>700.04464355811876</v>
      </c>
      <c r="O110" s="3">
        <f t="shared" si="55"/>
        <v>592.88491711641871</v>
      </c>
      <c r="P110" s="3">
        <f t="shared" si="56"/>
        <v>486.83885490095872</v>
      </c>
      <c r="Q110" s="3">
        <f t="shared" si="57"/>
        <v>387.28335663328716</v>
      </c>
      <c r="R110" s="3">
        <f t="shared" si="58"/>
        <v>299.03273455490216</v>
      </c>
      <c r="S110" s="3">
        <f t="shared" si="59"/>
        <v>658.5548760148497</v>
      </c>
      <c r="T110" s="3">
        <f t="shared" si="60"/>
        <v>684.57292392604029</v>
      </c>
      <c r="U110" s="3">
        <f t="shared" si="61"/>
        <v>685.27673402878406</v>
      </c>
      <c r="V110" s="3">
        <f t="shared" si="62"/>
        <v>659.5733022311432</v>
      </c>
      <c r="W110" s="3">
        <f t="shared" si="63"/>
        <v>609.29318349634445</v>
      </c>
      <c r="X110" s="3">
        <f t="shared" si="64"/>
        <v>493.51420183134536</v>
      </c>
      <c r="Y110" s="3">
        <f t="shared" si="65"/>
        <v>474.67824898499742</v>
      </c>
      <c r="Z110" s="3">
        <f t="shared" si="66"/>
        <v>442.90880113589628</v>
      </c>
      <c r="AA110" s="3">
        <f t="shared" si="67"/>
        <v>396.24380797207192</v>
      </c>
      <c r="AB110" s="3">
        <f t="shared" si="68"/>
        <v>335.12125687729889</v>
      </c>
      <c r="AC110">
        <f>IF(H110&lt;播種日比較!$C$14,0,播種日比較!$C$13*0.02*播種日比較!$C$12)</f>
        <v>24</v>
      </c>
      <c r="AD110" s="3">
        <f t="shared" si="70"/>
        <v>52.487589512574175</v>
      </c>
      <c r="AE110" s="3">
        <f t="shared" si="71"/>
        <v>71.393589428369239</v>
      </c>
      <c r="AF110" s="3">
        <f t="shared" si="72"/>
        <v>100.36626646842916</v>
      </c>
      <c r="AG110" s="3">
        <f t="shared" si="73"/>
        <v>144.30981404501449</v>
      </c>
      <c r="AH110" s="3">
        <f t="shared" si="74"/>
        <v>209.15305143116294</v>
      </c>
      <c r="AI110" s="3">
        <f t="shared" si="75"/>
        <v>44.959970651944985</v>
      </c>
      <c r="AJ110" s="3">
        <f t="shared" si="76"/>
        <v>49.087317026043067</v>
      </c>
      <c r="AK110" s="3">
        <f t="shared" si="77"/>
        <v>57.342066164480599</v>
      </c>
      <c r="AL110" s="3">
        <f t="shared" si="78"/>
        <v>72.361174956879935</v>
      </c>
      <c r="AM110" s="3">
        <f t="shared" si="79"/>
        <v>99.84259108576704</v>
      </c>
      <c r="AN110" s="3">
        <f t="shared" si="80"/>
        <v>51.931739871458618</v>
      </c>
      <c r="AO110" s="3">
        <f t="shared" si="81"/>
        <v>61.384234831777455</v>
      </c>
      <c r="AP110" s="3">
        <f t="shared" si="82"/>
        <v>78.114487713386325</v>
      </c>
      <c r="AQ110" s="3">
        <f t="shared" si="83"/>
        <v>108.87397772274007</v>
      </c>
      <c r="AR110" s="3">
        <f t="shared" si="84"/>
        <v>168.2914599582291</v>
      </c>
      <c r="AS110">
        <f>IF(播種日比較!$C$11-AD110&gt;0,0,AS109+1)</f>
        <v>0</v>
      </c>
      <c r="AT110">
        <f>IF(播種日比較!$C$11-AE110&gt;0,0,AT109+1)</f>
        <v>20</v>
      </c>
      <c r="AU110">
        <f>IF(播種日比較!$C$11-AF110&gt;0,0,AU109+1)</f>
        <v>40</v>
      </c>
      <c r="AV110">
        <f>IF(播種日比較!$C$11-AG110&gt;0,0,AV109+1)</f>
        <v>48</v>
      </c>
      <c r="AW110">
        <f>IF(播種日比較!$C$11-AH110&gt;0,0,AW109+1)</f>
        <v>52</v>
      </c>
      <c r="AX110">
        <f>IF(播種日比較!$C$11-AI110&gt;0,0,AX109+1)</f>
        <v>0</v>
      </c>
      <c r="AY110">
        <f>IF(播種日比較!$C$11-AJ110&gt;0,0,AY109+1)</f>
        <v>0</v>
      </c>
      <c r="AZ110">
        <f>IF(播種日比較!$C$11-AK110&gt;0,0,AZ109+1)</f>
        <v>0</v>
      </c>
      <c r="BA110">
        <f>IF(播種日比較!$C$11-AL110&gt;0,0,BA109+1)</f>
        <v>24</v>
      </c>
      <c r="BB110">
        <f>IF(播種日比較!$C$11-AM110&gt;0,0,BB109+1)</f>
        <v>43</v>
      </c>
      <c r="BC110">
        <f>IF(播種日比較!$C$11-AN110&gt;0,0,BC109+1)</f>
        <v>0</v>
      </c>
      <c r="BD110">
        <f>IF(播種日比較!$C$11-AO110&gt;0,0,BD109+1)</f>
        <v>3</v>
      </c>
      <c r="BE110">
        <f>IF(播種日比較!$C$11-AP110&gt;0,0,BE109+1)</f>
        <v>24</v>
      </c>
      <c r="BF110">
        <f>IF(播種日比較!$C$11-AQ110&gt;0,0,BF109+1)</f>
        <v>41</v>
      </c>
      <c r="BG110">
        <f>IF(播種日比較!$C$11-AR110&gt;0,0,BG109+1)</f>
        <v>50</v>
      </c>
      <c r="BH110" s="1">
        <f t="shared" si="85"/>
        <v>42714</v>
      </c>
      <c r="BI110">
        <f t="shared" si="69"/>
        <v>5</v>
      </c>
    </row>
    <row r="111" spans="8:61" x14ac:dyDescent="0.45">
      <c r="H111" s="1">
        <f t="shared" si="86"/>
        <v>42715</v>
      </c>
      <c r="I111">
        <f>$H111-播種日比較!$C$5</f>
        <v>108</v>
      </c>
      <c r="J111">
        <f>$H111-播種日比較!$C$6</f>
        <v>103</v>
      </c>
      <c r="K111">
        <f>$H111-播種日比較!$C$7</f>
        <v>98</v>
      </c>
      <c r="L111">
        <f>$H111-播種日比較!$C$8</f>
        <v>93</v>
      </c>
      <c r="M111">
        <f>$H111-播種日比較!$C$9</f>
        <v>88</v>
      </c>
      <c r="N111" s="3">
        <f t="shared" si="54"/>
        <v>709.64632693486715</v>
      </c>
      <c r="O111" s="3">
        <f t="shared" si="55"/>
        <v>602.61518709384313</v>
      </c>
      <c r="P111" s="3">
        <f t="shared" si="56"/>
        <v>496.25063141490989</v>
      </c>
      <c r="Q111" s="3">
        <f t="shared" si="57"/>
        <v>395.9310232428175</v>
      </c>
      <c r="R111" s="3">
        <f t="shared" si="58"/>
        <v>306.56912800953648</v>
      </c>
      <c r="S111" s="3">
        <f t="shared" si="59"/>
        <v>664.53069182004992</v>
      </c>
      <c r="T111" s="3">
        <f t="shared" si="60"/>
        <v>691.87847616199554</v>
      </c>
      <c r="U111" s="3">
        <f t="shared" si="61"/>
        <v>693.87850333985693</v>
      </c>
      <c r="V111" s="3">
        <f t="shared" si="62"/>
        <v>669.31297425288244</v>
      </c>
      <c r="W111" s="3">
        <f t="shared" si="63"/>
        <v>619.87963776279832</v>
      </c>
      <c r="X111" s="3">
        <f t="shared" si="64"/>
        <v>496.87352337384806</v>
      </c>
      <c r="Y111" s="3">
        <f t="shared" si="65"/>
        <v>478.79511203692562</v>
      </c>
      <c r="Z111" s="3">
        <f t="shared" si="66"/>
        <v>447.88488451370279</v>
      </c>
      <c r="AA111" s="3">
        <f t="shared" si="67"/>
        <v>402.04138891757219</v>
      </c>
      <c r="AB111" s="3">
        <f t="shared" si="68"/>
        <v>341.46937625431207</v>
      </c>
      <c r="AC111">
        <f>IF(H111&lt;播種日比較!$C$14,0,播種日比較!$C$13*0.02*播種日比較!$C$12)</f>
        <v>24</v>
      </c>
      <c r="AD111" s="3">
        <f t="shared" si="70"/>
        <v>52.885467907007666</v>
      </c>
      <c r="AE111" s="3">
        <f t="shared" si="71"/>
        <v>71.862135437868503</v>
      </c>
      <c r="AF111" s="3">
        <f t="shared" si="72"/>
        <v>100.93523892569621</v>
      </c>
      <c r="AG111" s="3">
        <f t="shared" si="73"/>
        <v>145.02295073954249</v>
      </c>
      <c r="AH111" s="3">
        <f t="shared" si="74"/>
        <v>210.0740604806054</v>
      </c>
      <c r="AI111" s="3">
        <f t="shared" si="75"/>
        <v>45.384861397627702</v>
      </c>
      <c r="AJ111" s="3">
        <f t="shared" si="76"/>
        <v>49.495413174289716</v>
      </c>
      <c r="AK111" s="3">
        <f t="shared" si="77"/>
        <v>57.748986021224127</v>
      </c>
      <c r="AL111" s="3">
        <f t="shared" si="78"/>
        <v>72.783029832010129</v>
      </c>
      <c r="AM111" s="3">
        <f t="shared" si="79"/>
        <v>100.29808748212474</v>
      </c>
      <c r="AN111" s="3">
        <f t="shared" si="80"/>
        <v>52.499999051902066</v>
      </c>
      <c r="AO111" s="3">
        <f t="shared" si="81"/>
        <v>61.973950420090929</v>
      </c>
      <c r="AP111" s="3">
        <f t="shared" si="82"/>
        <v>78.744901801781026</v>
      </c>
      <c r="AQ111" s="3">
        <f t="shared" si="83"/>
        <v>109.57627591630829</v>
      </c>
      <c r="AR111" s="3">
        <f t="shared" si="84"/>
        <v>169.11833627807275</v>
      </c>
      <c r="AS111">
        <f>IF(播種日比較!$C$11-AD111&gt;0,0,AS110+1)</f>
        <v>0</v>
      </c>
      <c r="AT111">
        <f>IF(播種日比較!$C$11-AE111&gt;0,0,AT110+1)</f>
        <v>21</v>
      </c>
      <c r="AU111">
        <f>IF(播種日比較!$C$11-AF111&gt;0,0,AU110+1)</f>
        <v>41</v>
      </c>
      <c r="AV111">
        <f>IF(播種日比較!$C$11-AG111&gt;0,0,AV110+1)</f>
        <v>49</v>
      </c>
      <c r="AW111">
        <f>IF(播種日比較!$C$11-AH111&gt;0,0,AW110+1)</f>
        <v>53</v>
      </c>
      <c r="AX111">
        <f>IF(播種日比較!$C$11-AI111&gt;0,0,AX110+1)</f>
        <v>0</v>
      </c>
      <c r="AY111">
        <f>IF(播種日比較!$C$11-AJ111&gt;0,0,AY110+1)</f>
        <v>0</v>
      </c>
      <c r="AZ111">
        <f>IF(播種日比較!$C$11-AK111&gt;0,0,AZ110+1)</f>
        <v>0</v>
      </c>
      <c r="BA111">
        <f>IF(播種日比較!$C$11-AL111&gt;0,0,BA110+1)</f>
        <v>25</v>
      </c>
      <c r="BB111">
        <f>IF(播種日比較!$C$11-AM111&gt;0,0,BB110+1)</f>
        <v>44</v>
      </c>
      <c r="BC111">
        <f>IF(播種日比較!$C$11-AN111&gt;0,0,BC110+1)</f>
        <v>0</v>
      </c>
      <c r="BD111">
        <f>IF(播種日比較!$C$11-AO111&gt;0,0,BD110+1)</f>
        <v>4</v>
      </c>
      <c r="BE111">
        <f>IF(播種日比較!$C$11-AP111&gt;0,0,BE110+1)</f>
        <v>25</v>
      </c>
      <c r="BF111">
        <f>IF(播種日比較!$C$11-AQ111&gt;0,0,BF110+1)</f>
        <v>42</v>
      </c>
      <c r="BG111">
        <f>IF(播種日比較!$C$11-AR111&gt;0,0,BG110+1)</f>
        <v>51</v>
      </c>
      <c r="BH111" s="1">
        <f t="shared" si="85"/>
        <v>42715</v>
      </c>
      <c r="BI111">
        <f t="shared" si="69"/>
        <v>5</v>
      </c>
    </row>
    <row r="112" spans="8:61" x14ac:dyDescent="0.45">
      <c r="H112" s="1">
        <f t="shared" si="86"/>
        <v>42716</v>
      </c>
      <c r="I112">
        <f>$H112-播種日比較!$C$5</f>
        <v>109</v>
      </c>
      <c r="J112">
        <f>$H112-播種日比較!$C$6</f>
        <v>104</v>
      </c>
      <c r="K112">
        <f>$H112-播種日比較!$C$7</f>
        <v>99</v>
      </c>
      <c r="L112">
        <f>$H112-播種日比較!$C$8</f>
        <v>94</v>
      </c>
      <c r="M112">
        <f>$H112-播種日比較!$C$9</f>
        <v>89</v>
      </c>
      <c r="N112" s="3">
        <f t="shared" si="54"/>
        <v>719.12166537806888</v>
      </c>
      <c r="O112" s="3">
        <f t="shared" si="55"/>
        <v>612.25820423516893</v>
      </c>
      <c r="P112" s="3">
        <f t="shared" si="56"/>
        <v>505.6203993885976</v>
      </c>
      <c r="Q112" s="3">
        <f t="shared" si="57"/>
        <v>404.58026071597413</v>
      </c>
      <c r="R112" s="3">
        <f t="shared" si="58"/>
        <v>314.14129877926882</v>
      </c>
      <c r="S112" s="3">
        <f t="shared" si="59"/>
        <v>670.3696151260981</v>
      </c>
      <c r="T112" s="3">
        <f t="shared" si="60"/>
        <v>699.0277967444074</v>
      </c>
      <c r="U112" s="3">
        <f t="shared" si="61"/>
        <v>702.31173575701553</v>
      </c>
      <c r="V112" s="3">
        <f t="shared" si="62"/>
        <v>678.88236535771762</v>
      </c>
      <c r="W112" s="3">
        <f t="shared" si="63"/>
        <v>630.3073176634781</v>
      </c>
      <c r="X112" s="3">
        <f t="shared" si="64"/>
        <v>500.14283151551138</v>
      </c>
      <c r="Y112" s="3">
        <f t="shared" si="65"/>
        <v>482.81298030585401</v>
      </c>
      <c r="Z112" s="3">
        <f t="shared" si="66"/>
        <v>452.76033884127543</v>
      </c>
      <c r="AA112" s="3">
        <f t="shared" si="67"/>
        <v>407.75063305816826</v>
      </c>
      <c r="AB112" s="3">
        <f t="shared" si="68"/>
        <v>347.75994673093345</v>
      </c>
      <c r="AC112">
        <f>IF(H112&lt;播種日比較!$C$14,0,播種日比較!$C$13*0.02*播種日比較!$C$12)</f>
        <v>24</v>
      </c>
      <c r="AD112" s="3">
        <f t="shared" si="70"/>
        <v>53.278103749828546</v>
      </c>
      <c r="AE112" s="3">
        <f t="shared" si="71"/>
        <v>72.32330188565696</v>
      </c>
      <c r="AF112" s="3">
        <f t="shared" si="72"/>
        <v>101.49366762342656</v>
      </c>
      <c r="AG112" s="3">
        <f t="shared" si="73"/>
        <v>145.7208417851333</v>
      </c>
      <c r="AH112" s="3">
        <f t="shared" si="74"/>
        <v>210.97286920863218</v>
      </c>
      <c r="AI112" s="3">
        <f t="shared" si="75"/>
        <v>45.80605134240669</v>
      </c>
      <c r="AJ112" s="3">
        <f t="shared" si="76"/>
        <v>49.89933551112879</v>
      </c>
      <c r="AK112" s="3">
        <f t="shared" si="77"/>
        <v>58.151019657857191</v>
      </c>
      <c r="AL112" s="3">
        <f t="shared" si="78"/>
        <v>73.198938324533273</v>
      </c>
      <c r="AM112" s="3">
        <f t="shared" si="79"/>
        <v>100.74604823597279</v>
      </c>
      <c r="AN112" s="3">
        <f t="shared" si="80"/>
        <v>53.064543664729761</v>
      </c>
      <c r="AO112" s="3">
        <f t="shared" si="81"/>
        <v>62.558758519072867</v>
      </c>
      <c r="AP112" s="3">
        <f t="shared" si="82"/>
        <v>79.368527408871699</v>
      </c>
      <c r="AQ112" s="3">
        <f t="shared" si="83"/>
        <v>110.26874066874484</v>
      </c>
      <c r="AR112" s="3">
        <f t="shared" si="84"/>
        <v>169.93025537292738</v>
      </c>
      <c r="AS112">
        <f>IF(播種日比較!$C$11-AD112&gt;0,0,AS111+1)</f>
        <v>0</v>
      </c>
      <c r="AT112">
        <f>IF(播種日比較!$C$11-AE112&gt;0,0,AT111+1)</f>
        <v>22</v>
      </c>
      <c r="AU112">
        <f>IF(播種日比較!$C$11-AF112&gt;0,0,AU111+1)</f>
        <v>42</v>
      </c>
      <c r="AV112">
        <f>IF(播種日比較!$C$11-AG112&gt;0,0,AV111+1)</f>
        <v>50</v>
      </c>
      <c r="AW112">
        <f>IF(播種日比較!$C$11-AH112&gt;0,0,AW111+1)</f>
        <v>54</v>
      </c>
      <c r="AX112">
        <f>IF(播種日比較!$C$11-AI112&gt;0,0,AX111+1)</f>
        <v>0</v>
      </c>
      <c r="AY112">
        <f>IF(播種日比較!$C$11-AJ112&gt;0,0,AY111+1)</f>
        <v>0</v>
      </c>
      <c r="AZ112">
        <f>IF(播種日比較!$C$11-AK112&gt;0,0,AZ111+1)</f>
        <v>0</v>
      </c>
      <c r="BA112">
        <f>IF(播種日比較!$C$11-AL112&gt;0,0,BA111+1)</f>
        <v>26</v>
      </c>
      <c r="BB112">
        <f>IF(播種日比較!$C$11-AM112&gt;0,0,BB111+1)</f>
        <v>45</v>
      </c>
      <c r="BC112">
        <f>IF(播種日比較!$C$11-AN112&gt;0,0,BC111+1)</f>
        <v>0</v>
      </c>
      <c r="BD112">
        <f>IF(播種日比較!$C$11-AO112&gt;0,0,BD111+1)</f>
        <v>5</v>
      </c>
      <c r="BE112">
        <f>IF(播種日比較!$C$11-AP112&gt;0,0,BE111+1)</f>
        <v>26</v>
      </c>
      <c r="BF112">
        <f>IF(播種日比較!$C$11-AQ112&gt;0,0,BF111+1)</f>
        <v>43</v>
      </c>
      <c r="BG112">
        <f>IF(播種日比較!$C$11-AR112&gt;0,0,BG111+1)</f>
        <v>52</v>
      </c>
      <c r="BH112" s="1">
        <f t="shared" si="85"/>
        <v>42716</v>
      </c>
      <c r="BI112">
        <f t="shared" si="69"/>
        <v>5</v>
      </c>
    </row>
    <row r="113" spans="8:61" x14ac:dyDescent="0.45">
      <c r="H113" s="1">
        <f t="shared" si="86"/>
        <v>42717</v>
      </c>
      <c r="I113">
        <f>$H113-播種日比較!$C$5</f>
        <v>110</v>
      </c>
      <c r="J113">
        <f>$H113-播種日比較!$C$6</f>
        <v>105</v>
      </c>
      <c r="K113">
        <f>$H113-播種日比較!$C$7</f>
        <v>100</v>
      </c>
      <c r="L113">
        <f>$H113-播種日比較!$C$8</f>
        <v>95</v>
      </c>
      <c r="M113">
        <f>$H113-播種日比較!$C$9</f>
        <v>90</v>
      </c>
      <c r="N113" s="3">
        <f t="shared" si="54"/>
        <v>728.46901170752051</v>
      </c>
      <c r="O113" s="3">
        <f t="shared" si="55"/>
        <v>621.81094600619303</v>
      </c>
      <c r="P113" s="3">
        <f t="shared" si="56"/>
        <v>514.94426444823978</v>
      </c>
      <c r="Q113" s="3">
        <f t="shared" si="57"/>
        <v>413.22702025821644</v>
      </c>
      <c r="R113" s="3">
        <f t="shared" si="58"/>
        <v>321.74572206165698</v>
      </c>
      <c r="S113" s="3">
        <f t="shared" si="59"/>
        <v>676.07318151820402</v>
      </c>
      <c r="T113" s="3">
        <f t="shared" si="60"/>
        <v>706.02192061218761</v>
      </c>
      <c r="U113" s="3">
        <f t="shared" si="61"/>
        <v>710.57653108036322</v>
      </c>
      <c r="V113" s="3">
        <f t="shared" si="62"/>
        <v>688.28017340533825</v>
      </c>
      <c r="W113" s="3">
        <f t="shared" si="63"/>
        <v>640.57311129293691</v>
      </c>
      <c r="X113" s="3">
        <f t="shared" si="64"/>
        <v>503.32383220611712</v>
      </c>
      <c r="Y113" s="3">
        <f t="shared" si="65"/>
        <v>486.73315826151361</v>
      </c>
      <c r="Z113" s="3">
        <f t="shared" si="66"/>
        <v>457.53557376212603</v>
      </c>
      <c r="AA113" s="3">
        <f t="shared" si="67"/>
        <v>413.37053476531281</v>
      </c>
      <c r="AB113" s="3">
        <f t="shared" si="68"/>
        <v>353.99034824771161</v>
      </c>
      <c r="AC113">
        <f>IF(H113&lt;播種日比較!$C$14,0,播種日比較!$C$13*0.02*播種日比較!$C$12)</f>
        <v>24</v>
      </c>
      <c r="AD113" s="3">
        <f t="shared" si="70"/>
        <v>53.665701487877335</v>
      </c>
      <c r="AE113" s="3">
        <f t="shared" si="71"/>
        <v>72.777383536985212</v>
      </c>
      <c r="AF113" s="3">
        <f t="shared" si="72"/>
        <v>102.04198510294837</v>
      </c>
      <c r="AG113" s="3">
        <f t="shared" si="73"/>
        <v>146.40412948737512</v>
      </c>
      <c r="AH113" s="3">
        <f t="shared" si="74"/>
        <v>211.85043469533773</v>
      </c>
      <c r="AI113" s="3">
        <f t="shared" si="75"/>
        <v>46.223687996093226</v>
      </c>
      <c r="AJ113" s="3">
        <f t="shared" si="76"/>
        <v>50.299256438416208</v>
      </c>
      <c r="AK113" s="3">
        <f t="shared" si="77"/>
        <v>58.548377196174954</v>
      </c>
      <c r="AL113" s="3">
        <f t="shared" si="78"/>
        <v>73.609167984032979</v>
      </c>
      <c r="AM113" s="3">
        <f t="shared" si="79"/>
        <v>101.18682999249481</v>
      </c>
      <c r="AN113" s="3">
        <f t="shared" si="80"/>
        <v>53.625520362254477</v>
      </c>
      <c r="AO113" s="3">
        <f t="shared" si="81"/>
        <v>63.138856538663241</v>
      </c>
      <c r="AP113" s="3">
        <f t="shared" si="82"/>
        <v>79.985644322546406</v>
      </c>
      <c r="AQ113" s="3">
        <f t="shared" si="83"/>
        <v>110.95179114629465</v>
      </c>
      <c r="AR113" s="3">
        <f t="shared" si="84"/>
        <v>170.72788429861461</v>
      </c>
      <c r="AS113">
        <f>IF(播種日比較!$C$11-AD113&gt;0,0,AS112+1)</f>
        <v>0</v>
      </c>
      <c r="AT113">
        <f>IF(播種日比較!$C$11-AE113&gt;0,0,AT112+1)</f>
        <v>23</v>
      </c>
      <c r="AU113">
        <f>IF(播種日比較!$C$11-AF113&gt;0,0,AU112+1)</f>
        <v>43</v>
      </c>
      <c r="AV113">
        <f>IF(播種日比較!$C$11-AG113&gt;0,0,AV112+1)</f>
        <v>51</v>
      </c>
      <c r="AW113">
        <f>IF(播種日比較!$C$11-AH113&gt;0,0,AW112+1)</f>
        <v>55</v>
      </c>
      <c r="AX113">
        <f>IF(播種日比較!$C$11-AI113&gt;0,0,AX112+1)</f>
        <v>0</v>
      </c>
      <c r="AY113">
        <f>IF(播種日比較!$C$11-AJ113&gt;0,0,AY112+1)</f>
        <v>0</v>
      </c>
      <c r="AZ113">
        <f>IF(播種日比較!$C$11-AK113&gt;0,0,AZ112+1)</f>
        <v>0</v>
      </c>
      <c r="BA113">
        <f>IF(播種日比較!$C$11-AL113&gt;0,0,BA112+1)</f>
        <v>27</v>
      </c>
      <c r="BB113">
        <f>IF(播種日比較!$C$11-AM113&gt;0,0,BB112+1)</f>
        <v>46</v>
      </c>
      <c r="BC113">
        <f>IF(播種日比較!$C$11-AN113&gt;0,0,BC112+1)</f>
        <v>0</v>
      </c>
      <c r="BD113">
        <f>IF(播種日比較!$C$11-AO113&gt;0,0,BD112+1)</f>
        <v>6</v>
      </c>
      <c r="BE113">
        <f>IF(播種日比較!$C$11-AP113&gt;0,0,BE112+1)</f>
        <v>27</v>
      </c>
      <c r="BF113">
        <f>IF(播種日比較!$C$11-AQ113&gt;0,0,BF112+1)</f>
        <v>44</v>
      </c>
      <c r="BG113">
        <f>IF(播種日比較!$C$11-AR113&gt;0,0,BG112+1)</f>
        <v>53</v>
      </c>
      <c r="BH113" s="1">
        <f t="shared" si="85"/>
        <v>42717</v>
      </c>
      <c r="BI113">
        <f t="shared" si="69"/>
        <v>5</v>
      </c>
    </row>
    <row r="114" spans="8:61" x14ac:dyDescent="0.45">
      <c r="H114" s="1">
        <f t="shared" si="86"/>
        <v>42718</v>
      </c>
      <c r="I114">
        <f>$H114-播種日比較!$C$5</f>
        <v>111</v>
      </c>
      <c r="J114">
        <f>$H114-播種日比較!$C$6</f>
        <v>106</v>
      </c>
      <c r="K114">
        <f>$H114-播種日比較!$C$7</f>
        <v>101</v>
      </c>
      <c r="L114">
        <f>$H114-播種日比較!$C$8</f>
        <v>96</v>
      </c>
      <c r="M114">
        <f>$H114-播種日比較!$C$9</f>
        <v>91</v>
      </c>
      <c r="N114" s="3">
        <f t="shared" si="54"/>
        <v>737.6869169238995</v>
      </c>
      <c r="O114" s="3">
        <f t="shared" si="55"/>
        <v>631.27058303095214</v>
      </c>
      <c r="P114" s="3">
        <f t="shared" si="56"/>
        <v>524.21848524770121</v>
      </c>
      <c r="Q114" s="3">
        <f t="shared" si="57"/>
        <v>421.86734323926498</v>
      </c>
      <c r="R114" s="3">
        <f t="shared" si="58"/>
        <v>329.37889972603278</v>
      </c>
      <c r="S114" s="3">
        <f t="shared" si="59"/>
        <v>681.64301534583979</v>
      </c>
      <c r="T114" s="3">
        <f t="shared" si="60"/>
        <v>712.86203259162858</v>
      </c>
      <c r="U114" s="3">
        <f t="shared" si="61"/>
        <v>718.67321526635317</v>
      </c>
      <c r="V114" s="3">
        <f t="shared" si="62"/>
        <v>697.50540690352045</v>
      </c>
      <c r="W114" s="3">
        <f t="shared" si="63"/>
        <v>650.67429737164491</v>
      </c>
      <c r="X114" s="3">
        <f t="shared" si="64"/>
        <v>506.41824681657022</v>
      </c>
      <c r="Y114" s="3">
        <f t="shared" si="65"/>
        <v>490.55700551313043</v>
      </c>
      <c r="Z114" s="3">
        <f t="shared" si="66"/>
        <v>462.21110722461833</v>
      </c>
      <c r="AA114" s="3">
        <f t="shared" si="67"/>
        <v>418.90024591764097</v>
      </c>
      <c r="AB114" s="3">
        <f t="shared" si="68"/>
        <v>360.15813085465703</v>
      </c>
      <c r="AC114">
        <f>IF(H114&lt;播種日比較!$C$14,0,播種日比較!$C$13*0.02*播種日比較!$C$12)</f>
        <v>24</v>
      </c>
      <c r="AD114" s="3">
        <f t="shared" si="70"/>
        <v>54.048455925700175</v>
      </c>
      <c r="AE114" s="3">
        <f t="shared" si="71"/>
        <v>73.224660740717397</v>
      </c>
      <c r="AF114" s="3">
        <f t="shared" si="72"/>
        <v>102.58060201387828</v>
      </c>
      <c r="AG114" s="3">
        <f t="shared" si="73"/>
        <v>147.07342268036905</v>
      </c>
      <c r="AH114" s="3">
        <f t="shared" si="74"/>
        <v>212.70766307703224</v>
      </c>
      <c r="AI114" s="3">
        <f t="shared" si="75"/>
        <v>46.637912061798964</v>
      </c>
      <c r="AJ114" s="3">
        <f t="shared" si="76"/>
        <v>50.695340011769062</v>
      </c>
      <c r="AK114" s="3">
        <f t="shared" si="77"/>
        <v>58.941258042682954</v>
      </c>
      <c r="AL114" s="3">
        <f t="shared" si="78"/>
        <v>74.013971930184354</v>
      </c>
      <c r="AM114" s="3">
        <f t="shared" si="79"/>
        <v>101.6207689728987</v>
      </c>
      <c r="AN114" s="3">
        <f t="shared" si="80"/>
        <v>54.18306927158266</v>
      </c>
      <c r="AO114" s="3">
        <f t="shared" si="81"/>
        <v>63.714432746939231</v>
      </c>
      <c r="AP114" s="3">
        <f t="shared" si="82"/>
        <v>80.596518740670803</v>
      </c>
      <c r="AQ114" s="3">
        <f t="shared" si="83"/>
        <v>111.62582498592144</v>
      </c>
      <c r="AR114" s="3">
        <f t="shared" si="84"/>
        <v>171.51185366370001</v>
      </c>
      <c r="AS114">
        <f>IF(播種日比較!$C$11-AD114&gt;0,0,AS113+1)</f>
        <v>0</v>
      </c>
      <c r="AT114">
        <f>IF(播種日比較!$C$11-AE114&gt;0,0,AT113+1)</f>
        <v>24</v>
      </c>
      <c r="AU114">
        <f>IF(播種日比較!$C$11-AF114&gt;0,0,AU113+1)</f>
        <v>44</v>
      </c>
      <c r="AV114">
        <f>IF(播種日比較!$C$11-AG114&gt;0,0,AV113+1)</f>
        <v>52</v>
      </c>
      <c r="AW114">
        <f>IF(播種日比較!$C$11-AH114&gt;0,0,AW113+1)</f>
        <v>56</v>
      </c>
      <c r="AX114">
        <f>IF(播種日比較!$C$11-AI114&gt;0,0,AX113+1)</f>
        <v>0</v>
      </c>
      <c r="AY114">
        <f>IF(播種日比較!$C$11-AJ114&gt;0,0,AY113+1)</f>
        <v>0</v>
      </c>
      <c r="AZ114">
        <f>IF(播種日比較!$C$11-AK114&gt;0,0,AZ113+1)</f>
        <v>0</v>
      </c>
      <c r="BA114">
        <f>IF(播種日比較!$C$11-AL114&gt;0,0,BA113+1)</f>
        <v>28</v>
      </c>
      <c r="BB114">
        <f>IF(播種日比較!$C$11-AM114&gt;0,0,BB113+1)</f>
        <v>47</v>
      </c>
      <c r="BC114">
        <f>IF(播種日比較!$C$11-AN114&gt;0,0,BC113+1)</f>
        <v>0</v>
      </c>
      <c r="BD114">
        <f>IF(播種日比較!$C$11-AO114&gt;0,0,BD113+1)</f>
        <v>7</v>
      </c>
      <c r="BE114">
        <f>IF(播種日比較!$C$11-AP114&gt;0,0,BE113+1)</f>
        <v>28</v>
      </c>
      <c r="BF114">
        <f>IF(播種日比較!$C$11-AQ114&gt;0,0,BF113+1)</f>
        <v>45</v>
      </c>
      <c r="BG114">
        <f>IF(播種日比較!$C$11-AR114&gt;0,0,BG113+1)</f>
        <v>54</v>
      </c>
      <c r="BH114" s="1">
        <f t="shared" si="85"/>
        <v>42718</v>
      </c>
      <c r="BI114">
        <f t="shared" si="69"/>
        <v>5</v>
      </c>
    </row>
    <row r="115" spans="8:61" x14ac:dyDescent="0.45">
      <c r="H115" s="1">
        <f t="shared" si="86"/>
        <v>42719</v>
      </c>
      <c r="I115">
        <f>$H115-播種日比較!$C$5</f>
        <v>112</v>
      </c>
      <c r="J115">
        <f>$H115-播種日比較!$C$6</f>
        <v>107</v>
      </c>
      <c r="K115">
        <f>$H115-播種日比較!$C$7</f>
        <v>102</v>
      </c>
      <c r="L115">
        <f>$H115-播種日比較!$C$8</f>
        <v>97</v>
      </c>
      <c r="M115">
        <f>$H115-播種日比較!$C$9</f>
        <v>92</v>
      </c>
      <c r="N115" s="3">
        <f t="shared" si="54"/>
        <v>746.77412318236884</v>
      </c>
      <c r="O115" s="3">
        <f t="shared" si="55"/>
        <v>640.63447554055938</v>
      </c>
      <c r="P115" s="3">
        <f t="shared" si="56"/>
        <v>533.43947386845571</v>
      </c>
      <c r="Q115" s="3">
        <f t="shared" si="57"/>
        <v>430.49736459608636</v>
      </c>
      <c r="R115" s="3">
        <f t="shared" si="58"/>
        <v>337.03736485939368</v>
      </c>
      <c r="S115" s="3">
        <f t="shared" si="59"/>
        <v>687.0808212963841</v>
      </c>
      <c r="T115" s="3">
        <f t="shared" si="60"/>
        <v>719.54945603298734</v>
      </c>
      <c r="U115" s="3">
        <f t="shared" si="61"/>
        <v>726.60232634380895</v>
      </c>
      <c r="V115" s="3">
        <f t="shared" si="62"/>
        <v>706.55736922617098</v>
      </c>
      <c r="W115" s="3">
        <f t="shared" si="63"/>
        <v>660.60852979435015</v>
      </c>
      <c r="X115" s="3">
        <f t="shared" si="64"/>
        <v>509.42780797956311</v>
      </c>
      <c r="Y115" s="3">
        <f t="shared" si="65"/>
        <v>494.28593077708632</v>
      </c>
      <c r="Z115" s="3">
        <f t="shared" si="66"/>
        <v>466.78755811791154</v>
      </c>
      <c r="AA115" s="3">
        <f t="shared" si="67"/>
        <v>424.33906922178284</v>
      </c>
      <c r="AB115" s="3">
        <f t="shared" si="68"/>
        <v>366.26101183298522</v>
      </c>
      <c r="AC115">
        <f>IF(H115&lt;播種日比較!$C$14,0,播種日比較!$C$13*0.02*播種日比較!$C$12)</f>
        <v>24</v>
      </c>
      <c r="AD115" s="3">
        <f t="shared" si="70"/>
        <v>54.426552772405614</v>
      </c>
      <c r="AE115" s="3">
        <f t="shared" si="71"/>
        <v>73.665400276219643</v>
      </c>
      <c r="AF115" s="3">
        <f t="shared" si="72"/>
        <v>103.10990843945805</v>
      </c>
      <c r="AG115" s="3">
        <f t="shared" si="73"/>
        <v>147.7292988004038</v>
      </c>
      <c r="AH115" s="3">
        <f t="shared" si="74"/>
        <v>213.54541274699616</v>
      </c>
      <c r="AI115" s="3">
        <f t="shared" si="75"/>
        <v>47.048857808536191</v>
      </c>
      <c r="AJ115" s="3">
        <f t="shared" si="76"/>
        <v>51.087742422484702</v>
      </c>
      <c r="AK115" s="3">
        <f t="shared" si="77"/>
        <v>59.329851542785327</v>
      </c>
      <c r="AL115" s="3">
        <f t="shared" si="78"/>
        <v>74.413589786390006</v>
      </c>
      <c r="AM115" s="3">
        <f t="shared" si="79"/>
        <v>102.04818237802741</v>
      </c>
      <c r="AN115" s="3">
        <f t="shared" si="80"/>
        <v>54.737324333347559</v>
      </c>
      <c r="AO115" s="3">
        <f t="shared" si="81"/>
        <v>64.285666770801839</v>
      </c>
      <c r="AP115" s="3">
        <f t="shared" si="82"/>
        <v>81.201404060054458</v>
      </c>
      <c r="AQ115" s="3">
        <f t="shared" si="83"/>
        <v>112.29121962350287</v>
      </c>
      <c r="AR115" s="3">
        <f t="shared" si="84"/>
        <v>172.28276001751422</v>
      </c>
      <c r="AS115">
        <f>IF(播種日比較!$C$11-AD115&gt;0,0,AS114+1)</f>
        <v>0</v>
      </c>
      <c r="AT115">
        <f>IF(播種日比較!$C$11-AE115&gt;0,0,AT114+1)</f>
        <v>25</v>
      </c>
      <c r="AU115">
        <f>IF(播種日比較!$C$11-AF115&gt;0,0,AU114+1)</f>
        <v>45</v>
      </c>
      <c r="AV115">
        <f>IF(播種日比較!$C$11-AG115&gt;0,0,AV114+1)</f>
        <v>53</v>
      </c>
      <c r="AW115">
        <f>IF(播種日比較!$C$11-AH115&gt;0,0,AW114+1)</f>
        <v>57</v>
      </c>
      <c r="AX115">
        <f>IF(播種日比較!$C$11-AI115&gt;0,0,AX114+1)</f>
        <v>0</v>
      </c>
      <c r="AY115">
        <f>IF(播種日比較!$C$11-AJ115&gt;0,0,AY114+1)</f>
        <v>0</v>
      </c>
      <c r="AZ115">
        <f>IF(播種日比較!$C$11-AK115&gt;0,0,AZ114+1)</f>
        <v>0</v>
      </c>
      <c r="BA115">
        <f>IF(播種日比較!$C$11-AL115&gt;0,0,BA114+1)</f>
        <v>29</v>
      </c>
      <c r="BB115">
        <f>IF(播種日比較!$C$11-AM115&gt;0,0,BB114+1)</f>
        <v>48</v>
      </c>
      <c r="BC115">
        <f>IF(播種日比較!$C$11-AN115&gt;0,0,BC114+1)</f>
        <v>0</v>
      </c>
      <c r="BD115">
        <f>IF(播種日比較!$C$11-AO115&gt;0,0,BD114+1)</f>
        <v>8</v>
      </c>
      <c r="BE115">
        <f>IF(播種日比較!$C$11-AP115&gt;0,0,BE114+1)</f>
        <v>29</v>
      </c>
      <c r="BF115">
        <f>IF(播種日比較!$C$11-AQ115&gt;0,0,BF114+1)</f>
        <v>46</v>
      </c>
      <c r="BG115">
        <f>IF(播種日比較!$C$11-AR115&gt;0,0,BG114+1)</f>
        <v>55</v>
      </c>
      <c r="BH115" s="1">
        <f t="shared" si="85"/>
        <v>42719</v>
      </c>
      <c r="BI115">
        <f t="shared" si="69"/>
        <v>5</v>
      </c>
    </row>
    <row r="116" spans="8:61" x14ac:dyDescent="0.45">
      <c r="H116" s="1">
        <f t="shared" si="86"/>
        <v>42720</v>
      </c>
      <c r="I116">
        <f>$H116-播種日比較!$C$5</f>
        <v>113</v>
      </c>
      <c r="J116">
        <f>$H116-播種日比較!$C$6</f>
        <v>108</v>
      </c>
      <c r="K116">
        <f>$H116-播種日比較!$C$7</f>
        <v>103</v>
      </c>
      <c r="L116">
        <f>$H116-播種日比較!$C$8</f>
        <v>98</v>
      </c>
      <c r="M116">
        <f>$H116-播種日比較!$C$9</f>
        <v>93</v>
      </c>
      <c r="N116" s="3">
        <f t="shared" si="54"/>
        <v>755.72955671590921</v>
      </c>
      <c r="O116" s="3">
        <f t="shared" si="55"/>
        <v>649.90016955662554</v>
      </c>
      <c r="P116" s="3">
        <f t="shared" si="56"/>
        <v>542.6037958378929</v>
      </c>
      <c r="Q116" s="3">
        <f t="shared" si="57"/>
        <v>439.11331587877947</v>
      </c>
      <c r="R116" s="3">
        <f t="shared" si="58"/>
        <v>344.71768608099069</v>
      </c>
      <c r="S116" s="3">
        <f t="shared" si="59"/>
        <v>692.38837636022811</v>
      </c>
      <c r="T116" s="3">
        <f t="shared" si="60"/>
        <v>726.0856418673477</v>
      </c>
      <c r="U116" s="3">
        <f t="shared" si="61"/>
        <v>734.36460068737199</v>
      </c>
      <c r="V116" s="3">
        <f t="shared" si="62"/>
        <v>715.43564298050967</v>
      </c>
      <c r="W116" s="3">
        <f t="shared" si="63"/>
        <v>670.37382193174233</v>
      </c>
      <c r="X116" s="3">
        <f t="shared" si="64"/>
        <v>512.35425571469671</v>
      </c>
      <c r="Y116" s="3">
        <f t="shared" si="65"/>
        <v>497.92138615489591</v>
      </c>
      <c r="Z116" s="3">
        <f t="shared" si="66"/>
        <v>471.26563913978259</v>
      </c>
      <c r="AA116" s="3">
        <f t="shared" si="67"/>
        <v>429.68645152976825</v>
      </c>
      <c r="AB116" s="3">
        <f t="shared" si="68"/>
        <v>372.2968724897043</v>
      </c>
      <c r="AC116">
        <f>IF(H116&lt;播種日比較!$C$14,0,播種日比較!$C$13*0.02*播種日比較!$C$12)</f>
        <v>24</v>
      </c>
      <c r="AD116" s="3">
        <f t="shared" si="70"/>
        <v>54.800169152322603</v>
      </c>
      <c r="AE116" s="3">
        <f t="shared" si="71"/>
        <v>74.099856142524615</v>
      </c>
      <c r="AF116" s="3">
        <f t="shared" si="72"/>
        <v>103.63027512937488</v>
      </c>
      <c r="AG116" s="3">
        <f t="shared" si="73"/>
        <v>148.37230581241255</v>
      </c>
      <c r="AH116" s="3">
        <f t="shared" si="74"/>
        <v>214.36449732715354</v>
      </c>
      <c r="AI116" s="3">
        <f t="shared" si="75"/>
        <v>47.456653419809669</v>
      </c>
      <c r="AJ116" s="3">
        <f t="shared" si="76"/>
        <v>51.476612446756654</v>
      </c>
      <c r="AK116" s="3">
        <f t="shared" si="77"/>
        <v>59.714337588153235</v>
      </c>
      <c r="AL116" s="3">
        <f t="shared" si="78"/>
        <v>74.808248542836893</v>
      </c>
      <c r="AM116" s="3">
        <f t="shared" si="79"/>
        <v>102.4693696797076</v>
      </c>
      <c r="AN116" s="3">
        <f t="shared" si="80"/>
        <v>55.288413619768356</v>
      </c>
      <c r="AO116" s="3">
        <f t="shared" si="81"/>
        <v>64.85273006438095</v>
      </c>
      <c r="AP116" s="3">
        <f t="shared" si="82"/>
        <v>81.800541611631232</v>
      </c>
      <c r="AQ116" s="3">
        <f t="shared" si="83"/>
        <v>112.94833352637609</v>
      </c>
      <c r="AR116" s="3">
        <f t="shared" si="84"/>
        <v>173.04116805701307</v>
      </c>
      <c r="AS116">
        <f>IF(播種日比較!$C$11-AD116&gt;0,0,AS115+1)</f>
        <v>0</v>
      </c>
      <c r="AT116">
        <f>IF(播種日比較!$C$11-AE116&gt;0,0,AT115+1)</f>
        <v>26</v>
      </c>
      <c r="AU116">
        <f>IF(播種日比較!$C$11-AF116&gt;0,0,AU115+1)</f>
        <v>46</v>
      </c>
      <c r="AV116">
        <f>IF(播種日比較!$C$11-AG116&gt;0,0,AV115+1)</f>
        <v>54</v>
      </c>
      <c r="AW116">
        <f>IF(播種日比較!$C$11-AH116&gt;0,0,AW115+1)</f>
        <v>58</v>
      </c>
      <c r="AX116">
        <f>IF(播種日比較!$C$11-AI116&gt;0,0,AX115+1)</f>
        <v>0</v>
      </c>
      <c r="AY116">
        <f>IF(播種日比較!$C$11-AJ116&gt;0,0,AY115+1)</f>
        <v>0</v>
      </c>
      <c r="AZ116">
        <f>IF(播種日比較!$C$11-AK116&gt;0,0,AZ115+1)</f>
        <v>0</v>
      </c>
      <c r="BA116">
        <f>IF(播種日比較!$C$11-AL116&gt;0,0,BA115+1)</f>
        <v>30</v>
      </c>
      <c r="BB116">
        <f>IF(播種日比較!$C$11-AM116&gt;0,0,BB115+1)</f>
        <v>49</v>
      </c>
      <c r="BC116">
        <f>IF(播種日比較!$C$11-AN116&gt;0,0,BC115+1)</f>
        <v>0</v>
      </c>
      <c r="BD116">
        <f>IF(播種日比較!$C$11-AO116&gt;0,0,BD115+1)</f>
        <v>9</v>
      </c>
      <c r="BE116">
        <f>IF(播種日比較!$C$11-AP116&gt;0,0,BE115+1)</f>
        <v>30</v>
      </c>
      <c r="BF116">
        <f>IF(播種日比較!$C$11-AQ116&gt;0,0,BF115+1)</f>
        <v>47</v>
      </c>
      <c r="BG116">
        <f>IF(播種日比較!$C$11-AR116&gt;0,0,BG115+1)</f>
        <v>56</v>
      </c>
      <c r="BH116" s="1">
        <f t="shared" si="85"/>
        <v>42720</v>
      </c>
      <c r="BI116">
        <f t="shared" si="69"/>
        <v>5</v>
      </c>
    </row>
    <row r="117" spans="8:61" x14ac:dyDescent="0.45">
      <c r="H117" s="1">
        <f t="shared" si="86"/>
        <v>42721</v>
      </c>
      <c r="I117">
        <f>$H117-播種日比較!$C$5</f>
        <v>114</v>
      </c>
      <c r="J117">
        <f>$H117-播種日比較!$C$6</f>
        <v>109</v>
      </c>
      <c r="K117">
        <f>$H117-播種日比較!$C$7</f>
        <v>104</v>
      </c>
      <c r="L117">
        <f>$H117-播種日比較!$C$8</f>
        <v>99</v>
      </c>
      <c r="M117">
        <f>$H117-播種日比較!$C$9</f>
        <v>94</v>
      </c>
      <c r="N117" s="3">
        <f t="shared" si="54"/>
        <v>764.5523207348856</v>
      </c>
      <c r="O117" s="3">
        <f t="shared" si="55"/>
        <v>659.06539283887344</v>
      </c>
      <c r="P117" s="3">
        <f t="shared" si="56"/>
        <v>551.70816978864013</v>
      </c>
      <c r="Q117" s="3">
        <f t="shared" si="57"/>
        <v>447.71152794918891</v>
      </c>
      <c r="R117" s="3">
        <f t="shared" si="58"/>
        <v>352.41647162416456</v>
      </c>
      <c r="S117" s="3">
        <f t="shared" si="59"/>
        <v>697.56752218316387</v>
      </c>
      <c r="T117" s="3">
        <f t="shared" si="60"/>
        <v>732.47215809015586</v>
      </c>
      <c r="U117" s="3">
        <f t="shared" si="61"/>
        <v>741.96095967442113</v>
      </c>
      <c r="V117" s="3">
        <f t="shared" si="62"/>
        <v>724.14007457952471</v>
      </c>
      <c r="W117" s="3">
        <f t="shared" si="63"/>
        <v>679.96853078024765</v>
      </c>
      <c r="X117" s="3">
        <f t="shared" si="64"/>
        <v>515.19933382662487</v>
      </c>
      <c r="Y117" s="3">
        <f t="shared" si="65"/>
        <v>501.46486171569325</v>
      </c>
      <c r="Z117" s="3">
        <f t="shared" si="66"/>
        <v>475.64614990417255</v>
      </c>
      <c r="AA117" s="3">
        <f t="shared" si="67"/>
        <v>434.94197717937686</v>
      </c>
      <c r="AB117" s="3">
        <f t="shared" si="68"/>
        <v>378.26375466109573</v>
      </c>
      <c r="AC117">
        <f>IF(H117&lt;播種日比較!$C$14,0,播種日比較!$C$13*0.02*播種日比較!$C$12)</f>
        <v>24</v>
      </c>
      <c r="AD117" s="3">
        <f t="shared" si="70"/>
        <v>55.169474082173672</v>
      </c>
      <c r="AE117" s="3">
        <f t="shared" si="71"/>
        <v>74.528270294207289</v>
      </c>
      <c r="AF117" s="3">
        <f t="shared" si="72"/>
        <v>104.14205464731212</v>
      </c>
      <c r="AG117" s="3">
        <f t="shared" si="73"/>
        <v>149.00296400088902</v>
      </c>
      <c r="AH117" s="3">
        <f t="shared" si="74"/>
        <v>215.16568842890655</v>
      </c>
      <c r="AI117" s="3">
        <f t="shared" si="75"/>
        <v>47.861421319973367</v>
      </c>
      <c r="AJ117" s="3">
        <f t="shared" si="76"/>
        <v>51.862091864722075</v>
      </c>
      <c r="AK117" s="3">
        <f t="shared" si="77"/>
        <v>60.094887181086492</v>
      </c>
      <c r="AL117" s="3">
        <f t="shared" si="78"/>
        <v>75.198163355023496</v>
      </c>
      <c r="AM117" s="3">
        <f t="shared" si="79"/>
        <v>102.88461380998004</v>
      </c>
      <c r="AN117" s="3">
        <f t="shared" si="80"/>
        <v>55.836459633491444</v>
      </c>
      <c r="AO117" s="3">
        <f t="shared" si="81"/>
        <v>65.415786347547908</v>
      </c>
      <c r="AP117" s="3">
        <f t="shared" si="82"/>
        <v>82.394161346035375</v>
      </c>
      <c r="AQ117" s="3">
        <f t="shared" si="83"/>
        <v>113.59750733803608</v>
      </c>
      <c r="AR117" s="3">
        <f t="shared" si="84"/>
        <v>173.78761266794189</v>
      </c>
      <c r="AS117">
        <f>IF(播種日比較!$C$11-AD117&gt;0,0,AS116+1)</f>
        <v>0</v>
      </c>
      <c r="AT117">
        <f>IF(播種日比較!$C$11-AE117&gt;0,0,AT116+1)</f>
        <v>27</v>
      </c>
      <c r="AU117">
        <f>IF(播種日比較!$C$11-AF117&gt;0,0,AU116+1)</f>
        <v>47</v>
      </c>
      <c r="AV117">
        <f>IF(播種日比較!$C$11-AG117&gt;0,0,AV116+1)</f>
        <v>55</v>
      </c>
      <c r="AW117">
        <f>IF(播種日比較!$C$11-AH117&gt;0,0,AW116+1)</f>
        <v>59</v>
      </c>
      <c r="AX117">
        <f>IF(播種日比較!$C$11-AI117&gt;0,0,AX116+1)</f>
        <v>0</v>
      </c>
      <c r="AY117">
        <f>IF(播種日比較!$C$11-AJ117&gt;0,0,AY116+1)</f>
        <v>0</v>
      </c>
      <c r="AZ117">
        <f>IF(播種日比較!$C$11-AK117&gt;0,0,AZ116+1)</f>
        <v>1</v>
      </c>
      <c r="BA117">
        <f>IF(播種日比較!$C$11-AL117&gt;0,0,BA116+1)</f>
        <v>31</v>
      </c>
      <c r="BB117">
        <f>IF(播種日比較!$C$11-AM117&gt;0,0,BB116+1)</f>
        <v>50</v>
      </c>
      <c r="BC117">
        <f>IF(播種日比較!$C$11-AN117&gt;0,0,BC116+1)</f>
        <v>0</v>
      </c>
      <c r="BD117">
        <f>IF(播種日比較!$C$11-AO117&gt;0,0,BD116+1)</f>
        <v>10</v>
      </c>
      <c r="BE117">
        <f>IF(播種日比較!$C$11-AP117&gt;0,0,BE116+1)</f>
        <v>31</v>
      </c>
      <c r="BF117">
        <f>IF(播種日比較!$C$11-AQ117&gt;0,0,BF116+1)</f>
        <v>48</v>
      </c>
      <c r="BG117">
        <f>IF(播種日比較!$C$11-AR117&gt;0,0,BG116+1)</f>
        <v>57</v>
      </c>
      <c r="BH117" s="1">
        <f t="shared" si="85"/>
        <v>42721</v>
      </c>
      <c r="BI117">
        <f t="shared" si="69"/>
        <v>4</v>
      </c>
    </row>
    <row r="118" spans="8:61" x14ac:dyDescent="0.45">
      <c r="H118" s="1">
        <f t="shared" si="86"/>
        <v>42722</v>
      </c>
      <c r="I118">
        <f>$H118-播種日比較!$C$5</f>
        <v>115</v>
      </c>
      <c r="J118">
        <f>$H118-播種日比較!$C$6</f>
        <v>110</v>
      </c>
      <c r="K118">
        <f>$H118-播種日比較!$C$7</f>
        <v>105</v>
      </c>
      <c r="L118">
        <f>$H118-播種日比較!$C$8</f>
        <v>100</v>
      </c>
      <c r="M118">
        <f>$H118-播種日比較!$C$9</f>
        <v>95</v>
      </c>
      <c r="N118" s="3">
        <f t="shared" si="54"/>
        <v>773.24168832728265</v>
      </c>
      <c r="O118" s="3">
        <f t="shared" si="55"/>
        <v>668.12805062526104</v>
      </c>
      <c r="P118" s="3">
        <f t="shared" si="56"/>
        <v>560.74946678139372</v>
      </c>
      <c r="Q118" s="3">
        <f t="shared" si="57"/>
        <v>456.28843334275808</v>
      </c>
      <c r="R118" s="3">
        <f t="shared" si="58"/>
        <v>360.13037318488472</v>
      </c>
      <c r="S118" s="3">
        <f t="shared" si="59"/>
        <v>702.62015780051763</v>
      </c>
      <c r="T118" s="3">
        <f t="shared" si="60"/>
        <v>738.71067967513227</v>
      </c>
      <c r="U118" s="3">
        <f t="shared" si="61"/>
        <v>749.39249674698942</v>
      </c>
      <c r="V118" s="3">
        <f t="shared" si="62"/>
        <v>732.67075906923731</v>
      </c>
      <c r="W118" s="3">
        <f t="shared" si="63"/>
        <v>689.39134104649474</v>
      </c>
      <c r="X118" s="3">
        <f t="shared" si="64"/>
        <v>517.96478656472141</v>
      </c>
      <c r="Y118" s="3">
        <f t="shared" si="65"/>
        <v>504.91788037657653</v>
      </c>
      <c r="Z118" s="3">
        <f t="shared" si="66"/>
        <v>479.92997029440545</v>
      </c>
      <c r="AA118" s="3">
        <f t="shared" si="67"/>
        <v>440.10536138129572</v>
      </c>
      <c r="AB118" s="3">
        <f t="shared" si="68"/>
        <v>384.15985695958182</v>
      </c>
      <c r="AC118">
        <f>IF(H118&lt;播種日比較!$C$14,0,播種日比較!$C$13*0.02*播種日比較!$C$12)</f>
        <v>24</v>
      </c>
      <c r="AD118" s="3">
        <f t="shared" si="70"/>
        <v>55.534628917251524</v>
      </c>
      <c r="AE118" s="3">
        <f t="shared" si="71"/>
        <v>74.950873328030269</v>
      </c>
      <c r="AF118" s="3">
        <f t="shared" si="72"/>
        <v>104.64558243985222</v>
      </c>
      <c r="AG118" s="3">
        <f t="shared" si="73"/>
        <v>149.62176763592302</v>
      </c>
      <c r="AH118" s="3">
        <f t="shared" si="74"/>
        <v>215.94971821978319</v>
      </c>
      <c r="AI118" s="3">
        <f t="shared" si="75"/>
        <v>48.263278479979064</v>
      </c>
      <c r="AJ118" s="3">
        <f t="shared" si="76"/>
        <v>52.244315851656502</v>
      </c>
      <c r="AK118" s="3">
        <f t="shared" si="77"/>
        <v>60.471662959336378</v>
      </c>
      <c r="AL118" s="3">
        <f t="shared" si="78"/>
        <v>75.583538283231576</v>
      </c>
      <c r="AM118" s="3">
        <f t="shared" si="79"/>
        <v>103.29418225734095</v>
      </c>
      <c r="AN118" s="3">
        <f t="shared" si="80"/>
        <v>56.381579588554622</v>
      </c>
      <c r="AO118" s="3">
        <f t="shared" si="81"/>
        <v>65.974992016727001</v>
      </c>
      <c r="AP118" s="3">
        <f t="shared" si="82"/>
        <v>82.982482473393318</v>
      </c>
      <c r="AQ118" s="3">
        <f t="shared" si="83"/>
        <v>114.2390649420841</v>
      </c>
      <c r="AR118" s="3">
        <f t="shared" si="84"/>
        <v>174.52260081431183</v>
      </c>
      <c r="AS118">
        <f>IF(播種日比較!$C$11-AD118&gt;0,0,AS117+1)</f>
        <v>0</v>
      </c>
      <c r="AT118">
        <f>IF(播種日比較!$C$11-AE118&gt;0,0,AT117+1)</f>
        <v>28</v>
      </c>
      <c r="AU118">
        <f>IF(播種日比較!$C$11-AF118&gt;0,0,AU117+1)</f>
        <v>48</v>
      </c>
      <c r="AV118">
        <f>IF(播種日比較!$C$11-AG118&gt;0,0,AV117+1)</f>
        <v>56</v>
      </c>
      <c r="AW118">
        <f>IF(播種日比較!$C$11-AH118&gt;0,0,AW117+1)</f>
        <v>60</v>
      </c>
      <c r="AX118">
        <f>IF(播種日比較!$C$11-AI118&gt;0,0,AX117+1)</f>
        <v>0</v>
      </c>
      <c r="AY118">
        <f>IF(播種日比較!$C$11-AJ118&gt;0,0,AY117+1)</f>
        <v>0</v>
      </c>
      <c r="AZ118">
        <f>IF(播種日比較!$C$11-AK118&gt;0,0,AZ117+1)</f>
        <v>2</v>
      </c>
      <c r="BA118">
        <f>IF(播種日比較!$C$11-AL118&gt;0,0,BA117+1)</f>
        <v>32</v>
      </c>
      <c r="BB118">
        <f>IF(播種日比較!$C$11-AM118&gt;0,0,BB117+1)</f>
        <v>51</v>
      </c>
      <c r="BC118">
        <f>IF(播種日比較!$C$11-AN118&gt;0,0,BC117+1)</f>
        <v>0</v>
      </c>
      <c r="BD118">
        <f>IF(播種日比較!$C$11-AO118&gt;0,0,BD117+1)</f>
        <v>11</v>
      </c>
      <c r="BE118">
        <f>IF(播種日比較!$C$11-AP118&gt;0,0,BE117+1)</f>
        <v>32</v>
      </c>
      <c r="BF118">
        <f>IF(播種日比較!$C$11-AQ118&gt;0,0,BF117+1)</f>
        <v>49</v>
      </c>
      <c r="BG118">
        <f>IF(播種日比較!$C$11-AR118&gt;0,0,BG117+1)</f>
        <v>58</v>
      </c>
      <c r="BH118" s="1">
        <f t="shared" si="85"/>
        <v>42722</v>
      </c>
      <c r="BI118">
        <f t="shared" si="69"/>
        <v>4</v>
      </c>
    </row>
    <row r="119" spans="8:61" x14ac:dyDescent="0.45">
      <c r="H119" s="1">
        <f t="shared" si="86"/>
        <v>42723</v>
      </c>
      <c r="I119">
        <f>$H119-播種日比較!$C$5</f>
        <v>116</v>
      </c>
      <c r="J119">
        <f>$H119-播種日比較!$C$6</f>
        <v>111</v>
      </c>
      <c r="K119">
        <f>$H119-播種日比較!$C$7</f>
        <v>106</v>
      </c>
      <c r="L119">
        <f>$H119-播種日比較!$C$8</f>
        <v>101</v>
      </c>
      <c r="M119">
        <f>$H119-播種日比較!$C$9</f>
        <v>96</v>
      </c>
      <c r="N119" s="3">
        <f t="shared" si="54"/>
        <v>781.79709538206157</v>
      </c>
      <c r="O119" s="3">
        <f t="shared" si="55"/>
        <v>677.08622119159656</v>
      </c>
      <c r="P119" s="3">
        <f t="shared" si="56"/>
        <v>569.72470931350495</v>
      </c>
      <c r="Q119" s="3">
        <f t="shared" si="57"/>
        <v>464.84056830472815</v>
      </c>
      <c r="R119" s="3">
        <f t="shared" si="58"/>
        <v>367.85608953729087</v>
      </c>
      <c r="S119" s="3">
        <f t="shared" si="59"/>
        <v>707.54823274630724</v>
      </c>
      <c r="T119" s="3">
        <f t="shared" si="60"/>
        <v>744.80297891984617</v>
      </c>
      <c r="U119" s="3">
        <f t="shared" si="61"/>
        <v>756.6604648960415</v>
      </c>
      <c r="V119" s="3">
        <f t="shared" si="62"/>
        <v>741.028025254103</v>
      </c>
      <c r="W119" s="3">
        <f t="shared" si="63"/>
        <v>698.64124924497617</v>
      </c>
      <c r="X119" s="3">
        <f t="shared" si="64"/>
        <v>520.65235553277239</v>
      </c>
      <c r="Y119" s="3">
        <f t="shared" si="65"/>
        <v>508.28199307345051</v>
      </c>
      <c r="Z119" s="3">
        <f t="shared" si="66"/>
        <v>484.11805406629105</v>
      </c>
      <c r="AA119" s="3">
        <f t="shared" si="67"/>
        <v>445.17644367456381</v>
      </c>
      <c r="AB119" s="3">
        <f t="shared" si="68"/>
        <v>389.9835307968616</v>
      </c>
      <c r="AC119">
        <f>IF(H119&lt;播種日比較!$C$14,0,播種日比較!$C$13*0.02*播種日比較!$C$12)</f>
        <v>24</v>
      </c>
      <c r="AD119" s="3">
        <f t="shared" si="70"/>
        <v>55.895787768882315</v>
      </c>
      <c r="AE119" s="3">
        <f t="shared" si="71"/>
        <v>75.367885124075329</v>
      </c>
      <c r="AF119" s="3">
        <f t="shared" si="72"/>
        <v>105.14117783278628</v>
      </c>
      <c r="AG119" s="3">
        <f t="shared" si="73"/>
        <v>150.2291865240941</v>
      </c>
      <c r="AH119" s="3">
        <f t="shared" si="74"/>
        <v>216.71728181110944</v>
      </c>
      <c r="AI119" s="3">
        <f t="shared" si="75"/>
        <v>48.662336704010713</v>
      </c>
      <c r="AJ119" s="3">
        <f t="shared" si="76"/>
        <v>52.623413343433391</v>
      </c>
      <c r="AK119" s="3">
        <f t="shared" si="77"/>
        <v>60.844819684546358</v>
      </c>
      <c r="AL119" s="3">
        <f t="shared" si="78"/>
        <v>75.964566977901598</v>
      </c>
      <c r="AM119" s="3">
        <f t="shared" si="79"/>
        <v>103.69832807822057</v>
      </c>
      <c r="AN119" s="3">
        <f t="shared" si="80"/>
        <v>56.923885674709837</v>
      </c>
      <c r="AO119" s="3">
        <f t="shared" si="81"/>
        <v>66.53049653001726</v>
      </c>
      <c r="AP119" s="3">
        <f t="shared" si="82"/>
        <v>83.565714060823041</v>
      </c>
      <c r="AQ119" s="3">
        <f t="shared" si="83"/>
        <v>114.87331445188718</v>
      </c>
      <c r="AR119" s="3">
        <f t="shared" si="84"/>
        <v>175.24661328888874</v>
      </c>
      <c r="AS119">
        <f>IF(播種日比較!$C$11-AD119&gt;0,0,AS118+1)</f>
        <v>0</v>
      </c>
      <c r="AT119">
        <f>IF(播種日比較!$C$11-AE119&gt;0,0,AT118+1)</f>
        <v>29</v>
      </c>
      <c r="AU119">
        <f>IF(播種日比較!$C$11-AF119&gt;0,0,AU118+1)</f>
        <v>49</v>
      </c>
      <c r="AV119">
        <f>IF(播種日比較!$C$11-AG119&gt;0,0,AV118+1)</f>
        <v>57</v>
      </c>
      <c r="AW119">
        <f>IF(播種日比較!$C$11-AH119&gt;0,0,AW118+1)</f>
        <v>61</v>
      </c>
      <c r="AX119">
        <f>IF(播種日比較!$C$11-AI119&gt;0,0,AX118+1)</f>
        <v>0</v>
      </c>
      <c r="AY119">
        <f>IF(播種日比較!$C$11-AJ119&gt;0,0,AY118+1)</f>
        <v>0</v>
      </c>
      <c r="AZ119">
        <f>IF(播種日比較!$C$11-AK119&gt;0,0,AZ118+1)</f>
        <v>3</v>
      </c>
      <c r="BA119">
        <f>IF(播種日比較!$C$11-AL119&gt;0,0,BA118+1)</f>
        <v>33</v>
      </c>
      <c r="BB119">
        <f>IF(播種日比較!$C$11-AM119&gt;0,0,BB118+1)</f>
        <v>52</v>
      </c>
      <c r="BC119">
        <f>IF(播種日比較!$C$11-AN119&gt;0,0,BC118+1)</f>
        <v>0</v>
      </c>
      <c r="BD119">
        <f>IF(播種日比較!$C$11-AO119&gt;0,0,BD118+1)</f>
        <v>12</v>
      </c>
      <c r="BE119">
        <f>IF(播種日比較!$C$11-AP119&gt;0,0,BE118+1)</f>
        <v>33</v>
      </c>
      <c r="BF119">
        <f>IF(播種日比較!$C$11-AQ119&gt;0,0,BF118+1)</f>
        <v>50</v>
      </c>
      <c r="BG119">
        <f>IF(播種日比較!$C$11-AR119&gt;0,0,BG118+1)</f>
        <v>59</v>
      </c>
      <c r="BH119" s="1">
        <f t="shared" si="85"/>
        <v>42723</v>
      </c>
      <c r="BI119">
        <f t="shared" si="69"/>
        <v>4</v>
      </c>
    </row>
    <row r="120" spans="8:61" x14ac:dyDescent="0.45">
      <c r="H120" s="1">
        <f t="shared" si="86"/>
        <v>42724</v>
      </c>
      <c r="I120">
        <f>$H120-播種日比較!$C$5</f>
        <v>117</v>
      </c>
      <c r="J120">
        <f>$H120-播種日比較!$C$6</f>
        <v>112</v>
      </c>
      <c r="K120">
        <f>$H120-播種日比較!$C$7</f>
        <v>107</v>
      </c>
      <c r="L120">
        <f>$H120-播種日比較!$C$8</f>
        <v>102</v>
      </c>
      <c r="M120">
        <f>$H120-播種日比較!$C$9</f>
        <v>97</v>
      </c>
      <c r="N120" s="3">
        <f t="shared" si="54"/>
        <v>790.21813355615654</v>
      </c>
      <c r="O120" s="3">
        <f t="shared" si="55"/>
        <v>685.93815125629567</v>
      </c>
      <c r="P120" s="3">
        <f t="shared" si="56"/>
        <v>578.63107003520065</v>
      </c>
      <c r="Q120" s="3">
        <f t="shared" si="57"/>
        <v>473.36457451229228</v>
      </c>
      <c r="R120" s="3">
        <f t="shared" si="58"/>
        <v>375.59036991733069</v>
      </c>
      <c r="S120" s="3">
        <f t="shared" si="59"/>
        <v>712.35374052968325</v>
      </c>
      <c r="T120" s="3">
        <f t="shared" si="60"/>
        <v>750.75091622206764</v>
      </c>
      <c r="U120" s="3">
        <f t="shared" si="61"/>
        <v>763.7662645816564</v>
      </c>
      <c r="V120" s="3">
        <f t="shared" si="62"/>
        <v>749.21242115805671</v>
      </c>
      <c r="W120" s="3">
        <f t="shared" si="63"/>
        <v>707.7175478797302</v>
      </c>
      <c r="X120" s="3">
        <f t="shared" si="64"/>
        <v>523.26377683725514</v>
      </c>
      <c r="Y120" s="3">
        <f t="shared" si="65"/>
        <v>511.55877421441323</v>
      </c>
      <c r="Z120" s="3">
        <f t="shared" si="66"/>
        <v>488.21142270375464</v>
      </c>
      <c r="AA120" s="3">
        <f t="shared" si="67"/>
        <v>450.15518146951888</v>
      </c>
      <c r="AB120" s="3">
        <f t="shared" si="68"/>
        <v>395.73327621453075</v>
      </c>
      <c r="AC120">
        <f>IF(H120&lt;播種日比較!$C$14,0,播種日比較!$C$13*0.02*播種日比較!$C$12)</f>
        <v>24</v>
      </c>
      <c r="AD120" s="3">
        <f t="shared" si="70"/>
        <v>56.253097895272127</v>
      </c>
      <c r="AE120" s="3">
        <f t="shared" si="71"/>
        <v>75.77951544476727</v>
      </c>
      <c r="AF120" s="3">
        <f t="shared" si="72"/>
        <v>105.62914496037121</v>
      </c>
      <c r="AG120" s="3">
        <f t="shared" si="73"/>
        <v>150.82566745312724</v>
      </c>
      <c r="AH120" s="3">
        <f t="shared" si="74"/>
        <v>217.46903948061151</v>
      </c>
      <c r="AI120" s="3">
        <f t="shared" si="75"/>
        <v>49.058702898377184</v>
      </c>
      <c r="AJ120" s="3">
        <f t="shared" si="76"/>
        <v>52.999507378186394</v>
      </c>
      <c r="AK120" s="3">
        <f t="shared" si="77"/>
        <v>61.214504697187138</v>
      </c>
      <c r="AL120" s="3">
        <f t="shared" si="78"/>
        <v>76.341433315408437</v>
      </c>
      <c r="AM120" s="3">
        <f t="shared" si="79"/>
        <v>104.09729083111878</v>
      </c>
      <c r="AN120" s="3">
        <f t="shared" si="80"/>
        <v>57.463485306243832</v>
      </c>
      <c r="AO120" s="3">
        <f t="shared" si="81"/>
        <v>67.082442768472603</v>
      </c>
      <c r="AP120" s="3">
        <f t="shared" si="82"/>
        <v>84.144055590836359</v>
      </c>
      <c r="AQ120" s="3">
        <f t="shared" si="83"/>
        <v>115.50054913183629</v>
      </c>
      <c r="AR120" s="3">
        <f t="shared" si="84"/>
        <v>175.96010633621944</v>
      </c>
      <c r="AS120">
        <f>IF(播種日比較!$C$11-AD120&gt;0,0,AS119+1)</f>
        <v>0</v>
      </c>
      <c r="AT120">
        <f>IF(播種日比較!$C$11-AE120&gt;0,0,AT119+1)</f>
        <v>30</v>
      </c>
      <c r="AU120">
        <f>IF(播種日比較!$C$11-AF120&gt;0,0,AU119+1)</f>
        <v>50</v>
      </c>
      <c r="AV120">
        <f>IF(播種日比較!$C$11-AG120&gt;0,0,AV119+1)</f>
        <v>58</v>
      </c>
      <c r="AW120">
        <f>IF(播種日比較!$C$11-AH120&gt;0,0,AW119+1)</f>
        <v>62</v>
      </c>
      <c r="AX120">
        <f>IF(播種日比較!$C$11-AI120&gt;0,0,AX119+1)</f>
        <v>0</v>
      </c>
      <c r="AY120">
        <f>IF(播種日比較!$C$11-AJ120&gt;0,0,AY119+1)</f>
        <v>0</v>
      </c>
      <c r="AZ120">
        <f>IF(播種日比較!$C$11-AK120&gt;0,0,AZ119+1)</f>
        <v>4</v>
      </c>
      <c r="BA120">
        <f>IF(播種日比較!$C$11-AL120&gt;0,0,BA119+1)</f>
        <v>34</v>
      </c>
      <c r="BB120">
        <f>IF(播種日比較!$C$11-AM120&gt;0,0,BB119+1)</f>
        <v>53</v>
      </c>
      <c r="BC120">
        <f>IF(播種日比較!$C$11-AN120&gt;0,0,BC119+1)</f>
        <v>0</v>
      </c>
      <c r="BD120">
        <f>IF(播種日比較!$C$11-AO120&gt;0,0,BD119+1)</f>
        <v>13</v>
      </c>
      <c r="BE120">
        <f>IF(播種日比較!$C$11-AP120&gt;0,0,BE119+1)</f>
        <v>34</v>
      </c>
      <c r="BF120">
        <f>IF(播種日比較!$C$11-AQ120&gt;0,0,BF119+1)</f>
        <v>51</v>
      </c>
      <c r="BG120">
        <f>IF(播種日比較!$C$11-AR120&gt;0,0,BG119+1)</f>
        <v>60</v>
      </c>
      <c r="BH120" s="1">
        <f t="shared" si="85"/>
        <v>42724</v>
      </c>
      <c r="BI120">
        <f t="shared" si="69"/>
        <v>4</v>
      </c>
    </row>
    <row r="121" spans="8:61" x14ac:dyDescent="0.45">
      <c r="H121" s="1">
        <f t="shared" si="86"/>
        <v>42725</v>
      </c>
      <c r="I121">
        <f>$H121-播種日比較!$C$5</f>
        <v>118</v>
      </c>
      <c r="J121">
        <f>$H121-播種日比較!$C$6</f>
        <v>113</v>
      </c>
      <c r="K121">
        <f>$H121-播種日比較!$C$7</f>
        <v>108</v>
      </c>
      <c r="L121">
        <f>$H121-播種日比較!$C$8</f>
        <v>103</v>
      </c>
      <c r="M121">
        <f>$H121-播種日比較!$C$9</f>
        <v>98</v>
      </c>
      <c r="N121" s="3">
        <f t="shared" si="54"/>
        <v>798.50454330379159</v>
      </c>
      <c r="O121" s="3">
        <f t="shared" si="55"/>
        <v>694.68225125456524</v>
      </c>
      <c r="P121" s="3">
        <f t="shared" si="56"/>
        <v>587.46587019490903</v>
      </c>
      <c r="Q121" s="3">
        <f t="shared" si="57"/>
        <v>481.85720049471377</v>
      </c>
      <c r="R121" s="3">
        <f t="shared" si="58"/>
        <v>383.3300171763176</v>
      </c>
      <c r="S121" s="3">
        <f t="shared" si="59"/>
        <v>717.03871247004497</v>
      </c>
      <c r="T121" s="3">
        <f t="shared" si="60"/>
        <v>756.55643128408656</v>
      </c>
      <c r="U121" s="3">
        <f t="shared" si="61"/>
        <v>770.71143209917579</v>
      </c>
      <c r="V121" s="3">
        <f t="shared" si="62"/>
        <v>757.22469985327393</v>
      </c>
      <c r="W121" s="3">
        <f t="shared" si="63"/>
        <v>716.61980977351027</v>
      </c>
      <c r="X121" s="3">
        <f t="shared" si="64"/>
        <v>525.8007784628843</v>
      </c>
      <c r="Y121" s="3">
        <f t="shared" si="65"/>
        <v>514.74981740725013</v>
      </c>
      <c r="Z121" s="3">
        <f t="shared" si="66"/>
        <v>492.21115952821555</v>
      </c>
      <c r="AA121" s="3">
        <f t="shared" si="67"/>
        <v>455.04164369531151</v>
      </c>
      <c r="AB121" s="3">
        <f t="shared" si="68"/>
        <v>401.40773755171915</v>
      </c>
      <c r="AC121">
        <f>IF(H121&lt;播種日比較!$C$14,0,播種日比較!$C$13*0.02*播種日比較!$C$12)</f>
        <v>24</v>
      </c>
      <c r="AD121" s="3">
        <f t="shared" si="70"/>
        <v>56.606700067663333</v>
      </c>
      <c r="AE121" s="3">
        <f t="shared" si="71"/>
        <v>76.185964494914373</v>
      </c>
      <c r="AF121" s="3">
        <f t="shared" si="72"/>
        <v>106.10977363260844</v>
      </c>
      <c r="AG121" s="3">
        <f t="shared" si="73"/>
        <v>151.41163553845746</v>
      </c>
      <c r="AH121" s="3">
        <f t="shared" si="74"/>
        <v>218.20561874266966</v>
      </c>
      <c r="AI121" s="3">
        <f t="shared" si="75"/>
        <v>49.45247932392585</v>
      </c>
      <c r="AJ121" s="3">
        <f t="shared" si="76"/>
        <v>53.372715415949337</v>
      </c>
      <c r="AK121" s="3">
        <f t="shared" si="77"/>
        <v>61.580858340609076</v>
      </c>
      <c r="AL121" s="3">
        <f t="shared" si="78"/>
        <v>76.71431198831911</v>
      </c>
      <c r="AM121" s="3">
        <f t="shared" si="79"/>
        <v>104.49129744009839</v>
      </c>
      <c r="AN121" s="3">
        <f t="shared" si="80"/>
        <v>58.000481356348388</v>
      </c>
      <c r="AO121" s="3">
        <f t="shared" si="81"/>
        <v>67.630967375239166</v>
      </c>
      <c r="AP121" s="3">
        <f t="shared" si="82"/>
        <v>84.717697483570177</v>
      </c>
      <c r="AQ121" s="3">
        <f t="shared" si="83"/>
        <v>116.1210482555726</v>
      </c>
      <c r="AR121" s="3">
        <f t="shared" si="84"/>
        <v>176.66351315866538</v>
      </c>
      <c r="AS121">
        <f>IF(播種日比較!$C$11-AD121&gt;0,0,AS120+1)</f>
        <v>0</v>
      </c>
      <c r="AT121">
        <f>IF(播種日比較!$C$11-AE121&gt;0,0,AT120+1)</f>
        <v>31</v>
      </c>
      <c r="AU121">
        <f>IF(播種日比較!$C$11-AF121&gt;0,0,AU120+1)</f>
        <v>51</v>
      </c>
      <c r="AV121">
        <f>IF(播種日比較!$C$11-AG121&gt;0,0,AV120+1)</f>
        <v>59</v>
      </c>
      <c r="AW121">
        <f>IF(播種日比較!$C$11-AH121&gt;0,0,AW120+1)</f>
        <v>63</v>
      </c>
      <c r="AX121">
        <f>IF(播種日比較!$C$11-AI121&gt;0,0,AX120+1)</f>
        <v>0</v>
      </c>
      <c r="AY121">
        <f>IF(播種日比較!$C$11-AJ121&gt;0,0,AY120+1)</f>
        <v>0</v>
      </c>
      <c r="AZ121">
        <f>IF(播種日比較!$C$11-AK121&gt;0,0,AZ120+1)</f>
        <v>5</v>
      </c>
      <c r="BA121">
        <f>IF(播種日比較!$C$11-AL121&gt;0,0,BA120+1)</f>
        <v>35</v>
      </c>
      <c r="BB121">
        <f>IF(播種日比較!$C$11-AM121&gt;0,0,BB120+1)</f>
        <v>54</v>
      </c>
      <c r="BC121">
        <f>IF(播種日比較!$C$11-AN121&gt;0,0,BC120+1)</f>
        <v>0</v>
      </c>
      <c r="BD121">
        <f>IF(播種日比較!$C$11-AO121&gt;0,0,BD120+1)</f>
        <v>14</v>
      </c>
      <c r="BE121">
        <f>IF(播種日比較!$C$11-AP121&gt;0,0,BE120+1)</f>
        <v>35</v>
      </c>
      <c r="BF121">
        <f>IF(播種日比較!$C$11-AQ121&gt;0,0,BF120+1)</f>
        <v>52</v>
      </c>
      <c r="BG121">
        <f>IF(播種日比較!$C$11-AR121&gt;0,0,BG120+1)</f>
        <v>61</v>
      </c>
      <c r="BH121" s="1">
        <f t="shared" si="85"/>
        <v>42725</v>
      </c>
      <c r="BI121">
        <f t="shared" si="69"/>
        <v>4</v>
      </c>
    </row>
    <row r="122" spans="8:61" x14ac:dyDescent="0.45">
      <c r="H122" s="1">
        <f t="shared" si="86"/>
        <v>42726</v>
      </c>
      <c r="I122">
        <f>$H122-播種日比較!$C$5</f>
        <v>119</v>
      </c>
      <c r="J122">
        <f>$H122-播種日比較!$C$6</f>
        <v>114</v>
      </c>
      <c r="K122">
        <f>$H122-播種日比較!$C$7</f>
        <v>109</v>
      </c>
      <c r="L122">
        <f>$H122-播種日比較!$C$8</f>
        <v>104</v>
      </c>
      <c r="M122">
        <f>$H122-播種日比較!$C$9</f>
        <v>99</v>
      </c>
      <c r="N122" s="3">
        <f t="shared" si="54"/>
        <v>806.65620698502278</v>
      </c>
      <c r="O122" s="3">
        <f t="shared" si="55"/>
        <v>703.31709050495988</v>
      </c>
      <c r="P122" s="3">
        <f t="shared" si="56"/>
        <v>596.22657783466127</v>
      </c>
      <c r="Q122" s="3">
        <f t="shared" si="57"/>
        <v>490.31530276375742</v>
      </c>
      <c r="R122" s="3">
        <f t="shared" si="58"/>
        <v>391.07189070691658</v>
      </c>
      <c r="S122" s="3">
        <f t="shared" si="59"/>
        <v>721.60521188149528</v>
      </c>
      <c r="T122" s="3">
        <f t="shared" si="60"/>
        <v>762.22153474048787</v>
      </c>
      <c r="U122" s="3">
        <f t="shared" si="61"/>
        <v>777.49762839820391</v>
      </c>
      <c r="V122" s="3">
        <f t="shared" si="62"/>
        <v>765.06580568367201</v>
      </c>
      <c r="W122" s="3">
        <f t="shared" si="63"/>
        <v>725.3478726009123</v>
      </c>
      <c r="X122" s="3">
        <f t="shared" si="64"/>
        <v>528.26507786426885</v>
      </c>
      <c r="Y122" s="3">
        <f t="shared" si="65"/>
        <v>517.85673145221608</v>
      </c>
      <c r="Z122" s="3">
        <f t="shared" si="66"/>
        <v>496.11840406165823</v>
      </c>
      <c r="AA122" s="3">
        <f t="shared" si="67"/>
        <v>459.8360045670197</v>
      </c>
      <c r="AB122" s="3">
        <f t="shared" si="68"/>
        <v>407.00569897757521</v>
      </c>
      <c r="AC122">
        <f>IF(H122&lt;播種日比較!$C$14,0,播種日比較!$C$13*0.02*播種日比較!$C$12)</f>
        <v>24</v>
      </c>
      <c r="AD122" s="3">
        <f t="shared" si="70"/>
        <v>56.956728913572547</v>
      </c>
      <c r="AE122" s="3">
        <f t="shared" si="71"/>
        <v>76.587423445632822</v>
      </c>
      <c r="AF122" s="3">
        <f t="shared" si="72"/>
        <v>106.58334014519481</v>
      </c>
      <c r="AG122" s="3">
        <f t="shared" si="73"/>
        <v>151.98749547916282</v>
      </c>
      <c r="AH122" s="3">
        <f t="shared" si="74"/>
        <v>218.92761627786984</v>
      </c>
      <c r="AI122" s="3">
        <f t="shared" si="75"/>
        <v>49.843763833138681</v>
      </c>
      <c r="AJ122" s="3">
        <f t="shared" si="76"/>
        <v>53.743149637901098</v>
      </c>
      <c r="AK122" s="3">
        <f t="shared" si="77"/>
        <v>61.944014356606417</v>
      </c>
      <c r="AL122" s="3">
        <f t="shared" si="78"/>
        <v>77.083369053840627</v>
      </c>
      <c r="AM122" s="3">
        <f t="shared" si="79"/>
        <v>104.88056299369273</v>
      </c>
      <c r="AN122" s="3">
        <f t="shared" si="80"/>
        <v>58.534972378011226</v>
      </c>
      <c r="AO122" s="3">
        <f t="shared" si="81"/>
        <v>68.176201074113123</v>
      </c>
      <c r="AP122" s="3">
        <f t="shared" si="82"/>
        <v>85.286821585528259</v>
      </c>
      <c r="AQ122" s="3">
        <f t="shared" si="83"/>
        <v>116.73507790608319</v>
      </c>
      <c r="AR122" s="3">
        <f t="shared" si="84"/>
        <v>177.35724531496138</v>
      </c>
      <c r="AS122">
        <f>IF(播種日比較!$C$11-AD122&gt;0,0,AS121+1)</f>
        <v>0</v>
      </c>
      <c r="AT122">
        <f>IF(播種日比較!$C$11-AE122&gt;0,0,AT121+1)</f>
        <v>32</v>
      </c>
      <c r="AU122">
        <f>IF(播種日比較!$C$11-AF122&gt;0,0,AU121+1)</f>
        <v>52</v>
      </c>
      <c r="AV122">
        <f>IF(播種日比較!$C$11-AG122&gt;0,0,AV121+1)</f>
        <v>60</v>
      </c>
      <c r="AW122">
        <f>IF(播種日比較!$C$11-AH122&gt;0,0,AW121+1)</f>
        <v>64</v>
      </c>
      <c r="AX122">
        <f>IF(播種日比較!$C$11-AI122&gt;0,0,AX121+1)</f>
        <v>0</v>
      </c>
      <c r="AY122">
        <f>IF(播種日比較!$C$11-AJ122&gt;0,0,AY121+1)</f>
        <v>0</v>
      </c>
      <c r="AZ122">
        <f>IF(播種日比較!$C$11-AK122&gt;0,0,AZ121+1)</f>
        <v>6</v>
      </c>
      <c r="BA122">
        <f>IF(播種日比較!$C$11-AL122&gt;0,0,BA121+1)</f>
        <v>36</v>
      </c>
      <c r="BB122">
        <f>IF(播種日比較!$C$11-AM122&gt;0,0,BB121+1)</f>
        <v>55</v>
      </c>
      <c r="BC122">
        <f>IF(播種日比較!$C$11-AN122&gt;0,0,BC121+1)</f>
        <v>0</v>
      </c>
      <c r="BD122">
        <f>IF(播種日比較!$C$11-AO122&gt;0,0,BD121+1)</f>
        <v>15</v>
      </c>
      <c r="BE122">
        <f>IF(播種日比較!$C$11-AP122&gt;0,0,BE121+1)</f>
        <v>36</v>
      </c>
      <c r="BF122">
        <f>IF(播種日比較!$C$11-AQ122&gt;0,0,BF121+1)</f>
        <v>53</v>
      </c>
      <c r="BG122">
        <f>IF(播種日比較!$C$11-AR122&gt;0,0,BG121+1)</f>
        <v>62</v>
      </c>
      <c r="BH122" s="1">
        <f t="shared" si="85"/>
        <v>42726</v>
      </c>
      <c r="BI122">
        <f t="shared" si="69"/>
        <v>4</v>
      </c>
    </row>
    <row r="123" spans="8:61" x14ac:dyDescent="0.45">
      <c r="H123" s="1">
        <f t="shared" si="86"/>
        <v>42727</v>
      </c>
      <c r="I123">
        <f>$H123-播種日比較!$C$5</f>
        <v>120</v>
      </c>
      <c r="J123">
        <f>$H123-播種日比較!$C$6</f>
        <v>115</v>
      </c>
      <c r="K123">
        <f>$H123-播種日比較!$C$7</f>
        <v>110</v>
      </c>
      <c r="L123">
        <f>$H123-播種日比較!$C$8</f>
        <v>105</v>
      </c>
      <c r="M123">
        <f>$H123-播種日比較!$C$9</f>
        <v>100</v>
      </c>
      <c r="N123" s="3">
        <f t="shared" si="54"/>
        <v>814.67314206873345</v>
      </c>
      <c r="O123" s="3">
        <f t="shared" si="55"/>
        <v>711.84139228990819</v>
      </c>
      <c r="P123" s="3">
        <f t="shared" si="56"/>
        <v>604.91080575600063</v>
      </c>
      <c r="Q123" s="3">
        <f t="shared" si="57"/>
        <v>498.73584666701817</v>
      </c>
      <c r="R123" s="3">
        <f t="shared" si="58"/>
        <v>398.81290914468582</v>
      </c>
      <c r="S123" s="3">
        <f t="shared" si="59"/>
        <v>726.05532859669722</v>
      </c>
      <c r="T123" s="3">
        <f t="shared" si="60"/>
        <v>767.7483002033722</v>
      </c>
      <c r="U123" s="3">
        <f t="shared" si="61"/>
        <v>784.1266283584838</v>
      </c>
      <c r="V123" s="3">
        <f t="shared" si="62"/>
        <v>772.73686090550098</v>
      </c>
      <c r="W123" s="3">
        <f t="shared" si="63"/>
        <v>733.90182367530974</v>
      </c>
      <c r="X123" s="3">
        <f t="shared" si="64"/>
        <v>530.65837976272076</v>
      </c>
      <c r="Y123" s="3">
        <f t="shared" si="65"/>
        <v>520.88113659098758</v>
      </c>
      <c r="Z123" s="3">
        <f t="shared" si="66"/>
        <v>499.93434664220371</v>
      </c>
      <c r="AA123" s="3">
        <f t="shared" si="67"/>
        <v>464.5385374854892</v>
      </c>
      <c r="AB123" s="3">
        <f t="shared" si="68"/>
        <v>412.52607991472371</v>
      </c>
      <c r="AC123">
        <f>IF(H123&lt;播種日比較!$C$14,0,播種日比較!$C$13*0.02*播種日比較!$C$12)</f>
        <v>24</v>
      </c>
      <c r="AD123" s="3">
        <f t="shared" si="70"/>
        <v>57.30331323874065</v>
      </c>
      <c r="AE123" s="3">
        <f t="shared" si="71"/>
        <v>76.984074924789127</v>
      </c>
      <c r="AF123" s="3">
        <f t="shared" si="72"/>
        <v>107.05010803641076</v>
      </c>
      <c r="AG123" s="3">
        <f t="shared" si="73"/>
        <v>152.55363273010116</v>
      </c>
      <c r="AH123" s="3">
        <f t="shared" si="74"/>
        <v>219.63559973252285</v>
      </c>
      <c r="AI123" s="3">
        <f t="shared" si="75"/>
        <v>50.232650092980883</v>
      </c>
      <c r="AJ123" s="3">
        <f t="shared" si="76"/>
        <v>54.110917226708104</v>
      </c>
      <c r="AK123" s="3">
        <f t="shared" si="77"/>
        <v>62.304100254680762</v>
      </c>
      <c r="AL123" s="3">
        <f t="shared" si="78"/>
        <v>77.448762443830603</v>
      </c>
      <c r="AM123" s="3">
        <f t="shared" si="79"/>
        <v>105.26529148470871</v>
      </c>
      <c r="AN123" s="3">
        <f t="shared" si="80"/>
        <v>59.067052812325144</v>
      </c>
      <c r="AO123" s="3">
        <f t="shared" si="81"/>
        <v>68.718268968958355</v>
      </c>
      <c r="AP123" s="3">
        <f t="shared" si="82"/>
        <v>85.851601627293519</v>
      </c>
      <c r="AQ123" s="3">
        <f t="shared" si="83"/>
        <v>117.34289172214423</v>
      </c>
      <c r="AR123" s="3">
        <f t="shared" si="84"/>
        <v>178.04169401996165</v>
      </c>
      <c r="AS123">
        <f>IF(播種日比較!$C$11-AD123&gt;0,0,AS122+1)</f>
        <v>0</v>
      </c>
      <c r="AT123">
        <f>IF(播種日比較!$C$11-AE123&gt;0,0,AT122+1)</f>
        <v>33</v>
      </c>
      <c r="AU123">
        <f>IF(播種日比較!$C$11-AF123&gt;0,0,AU122+1)</f>
        <v>53</v>
      </c>
      <c r="AV123">
        <f>IF(播種日比較!$C$11-AG123&gt;0,0,AV122+1)</f>
        <v>61</v>
      </c>
      <c r="AW123">
        <f>IF(播種日比較!$C$11-AH123&gt;0,0,AW122+1)</f>
        <v>65</v>
      </c>
      <c r="AX123">
        <f>IF(播種日比較!$C$11-AI123&gt;0,0,AX122+1)</f>
        <v>0</v>
      </c>
      <c r="AY123">
        <f>IF(播種日比較!$C$11-AJ123&gt;0,0,AY122+1)</f>
        <v>0</v>
      </c>
      <c r="AZ123">
        <f>IF(播種日比較!$C$11-AK123&gt;0,0,AZ122+1)</f>
        <v>7</v>
      </c>
      <c r="BA123">
        <f>IF(播種日比較!$C$11-AL123&gt;0,0,BA122+1)</f>
        <v>37</v>
      </c>
      <c r="BB123">
        <f>IF(播種日比較!$C$11-AM123&gt;0,0,BB122+1)</f>
        <v>56</v>
      </c>
      <c r="BC123">
        <f>IF(播種日比較!$C$11-AN123&gt;0,0,BC122+1)</f>
        <v>0</v>
      </c>
      <c r="BD123">
        <f>IF(播種日比較!$C$11-AO123&gt;0,0,BD122+1)</f>
        <v>16</v>
      </c>
      <c r="BE123">
        <f>IF(播種日比較!$C$11-AP123&gt;0,0,BE122+1)</f>
        <v>37</v>
      </c>
      <c r="BF123">
        <f>IF(播種日比較!$C$11-AQ123&gt;0,0,BF122+1)</f>
        <v>54</v>
      </c>
      <c r="BG123">
        <f>IF(播種日比較!$C$11-AR123&gt;0,0,BG122+1)</f>
        <v>63</v>
      </c>
      <c r="BH123" s="1">
        <f t="shared" si="85"/>
        <v>42727</v>
      </c>
      <c r="BI123">
        <f t="shared" si="69"/>
        <v>4</v>
      </c>
    </row>
    <row r="124" spans="8:61" x14ac:dyDescent="0.45">
      <c r="H124" s="1">
        <f t="shared" si="86"/>
        <v>42728</v>
      </c>
      <c r="I124">
        <f>$H124-播種日比較!$C$5</f>
        <v>121</v>
      </c>
      <c r="J124">
        <f>$H124-播種日比較!$C$6</f>
        <v>116</v>
      </c>
      <c r="K124">
        <f>$H124-播種日比較!$C$7</f>
        <v>111</v>
      </c>
      <c r="L124">
        <f>$H124-播種日比較!$C$8</f>
        <v>106</v>
      </c>
      <c r="M124">
        <f>$H124-播種日比較!$C$9</f>
        <v>101</v>
      </c>
      <c r="N124" s="3">
        <f t="shared" si="54"/>
        <v>822.55549444369728</v>
      </c>
      <c r="O124" s="3">
        <f t="shared" si="55"/>
        <v>720.25402887047562</v>
      </c>
      <c r="P124" s="3">
        <f t="shared" si="56"/>
        <v>613.51630927622557</v>
      </c>
      <c r="Q124" s="3">
        <f t="shared" si="57"/>
        <v>507.11590697691327</v>
      </c>
      <c r="R124" s="3">
        <f t="shared" si="58"/>
        <v>406.55005284887227</v>
      </c>
      <c r="S124" s="3">
        <f t="shared" si="59"/>
        <v>730.39117381970891</v>
      </c>
      <c r="T124" s="3">
        <f t="shared" si="60"/>
        <v>773.13885671771902</v>
      </c>
      <c r="U124" s="3">
        <f t="shared" si="61"/>
        <v>790.60031052409238</v>
      </c>
      <c r="V124" s="3">
        <f t="shared" si="62"/>
        <v>780.23915276307036</v>
      </c>
      <c r="W124" s="3">
        <f t="shared" si="63"/>
        <v>742.28198503321084</v>
      </c>
      <c r="X124" s="3">
        <f t="shared" si="64"/>
        <v>532.98237413749928</v>
      </c>
      <c r="Y124" s="3">
        <f t="shared" si="65"/>
        <v>523.82466100245711</v>
      </c>
      <c r="Z124" s="3">
        <f t="shared" si="66"/>
        <v>503.66022328997138</v>
      </c>
      <c r="AA124" s="3">
        <f t="shared" si="67"/>
        <v>469.14960908123066</v>
      </c>
      <c r="AB124" s="3">
        <f t="shared" si="68"/>
        <v>417.96793037813978</v>
      </c>
      <c r="AC124">
        <f>IF(H124&lt;播種日比較!$C$14,0,播種日比較!$C$13*0.02*播種日比較!$C$12)</f>
        <v>24</v>
      </c>
      <c r="AD124" s="3">
        <f t="shared" si="70"/>
        <v>57.646576329296536</v>
      </c>
      <c r="AE124" s="3">
        <f t="shared" si="71"/>
        <v>77.376093476381627</v>
      </c>
      <c r="AF124" s="3">
        <f t="shared" si="72"/>
        <v>107.51032879486064</v>
      </c>
      <c r="AG124" s="3">
        <f t="shared" si="73"/>
        <v>153.11041459651838</v>
      </c>
      <c r="AH124" s="3">
        <f t="shared" si="74"/>
        <v>220.3301093979328</v>
      </c>
      <c r="AI124" s="3">
        <f t="shared" si="75"/>
        <v>50.619227794488225</v>
      </c>
      <c r="AJ124" s="3">
        <f t="shared" si="76"/>
        <v>54.476120629335121</v>
      </c>
      <c r="AK124" s="3">
        <f t="shared" si="77"/>
        <v>62.661237657003937</v>
      </c>
      <c r="AL124" s="3">
        <f t="shared" si="78"/>
        <v>77.810642439440372</v>
      </c>
      <c r="AM124" s="3">
        <f t="shared" si="79"/>
        <v>105.64567649588993</v>
      </c>
      <c r="AN124" s="3">
        <f t="shared" si="80"/>
        <v>59.596813185045519</v>
      </c>
      <c r="AO124" s="3">
        <f t="shared" si="81"/>
        <v>69.257290825310292</v>
      </c>
      <c r="AP124" s="3">
        <f t="shared" si="82"/>
        <v>86.412203652468563</v>
      </c>
      <c r="AQ124" s="3">
        <f t="shared" si="83"/>
        <v>117.94473159520609</v>
      </c>
      <c r="AR124" s="3">
        <f t="shared" si="84"/>
        <v>178.71723135346238</v>
      </c>
      <c r="AS124">
        <f>IF(播種日比較!$C$11-AD124&gt;0,0,AS123+1)</f>
        <v>0</v>
      </c>
      <c r="AT124">
        <f>IF(播種日比較!$C$11-AE124&gt;0,0,AT123+1)</f>
        <v>34</v>
      </c>
      <c r="AU124">
        <f>IF(播種日比較!$C$11-AF124&gt;0,0,AU123+1)</f>
        <v>54</v>
      </c>
      <c r="AV124">
        <f>IF(播種日比較!$C$11-AG124&gt;0,0,AV123+1)</f>
        <v>62</v>
      </c>
      <c r="AW124">
        <f>IF(播種日比較!$C$11-AH124&gt;0,0,AW123+1)</f>
        <v>66</v>
      </c>
      <c r="AX124">
        <f>IF(播種日比較!$C$11-AI124&gt;0,0,AX123+1)</f>
        <v>0</v>
      </c>
      <c r="AY124">
        <f>IF(播種日比較!$C$11-AJ124&gt;0,0,AY123+1)</f>
        <v>0</v>
      </c>
      <c r="AZ124">
        <f>IF(播種日比較!$C$11-AK124&gt;0,0,AZ123+1)</f>
        <v>8</v>
      </c>
      <c r="BA124">
        <f>IF(播種日比較!$C$11-AL124&gt;0,0,BA123+1)</f>
        <v>38</v>
      </c>
      <c r="BB124">
        <f>IF(播種日比較!$C$11-AM124&gt;0,0,BB123+1)</f>
        <v>57</v>
      </c>
      <c r="BC124">
        <f>IF(播種日比較!$C$11-AN124&gt;0,0,BC123+1)</f>
        <v>0</v>
      </c>
      <c r="BD124">
        <f>IF(播種日比較!$C$11-AO124&gt;0,0,BD123+1)</f>
        <v>17</v>
      </c>
      <c r="BE124">
        <f>IF(播種日比較!$C$11-AP124&gt;0,0,BE123+1)</f>
        <v>38</v>
      </c>
      <c r="BF124">
        <f>IF(播種日比較!$C$11-AQ124&gt;0,0,BF123+1)</f>
        <v>55</v>
      </c>
      <c r="BG124">
        <f>IF(播種日比較!$C$11-AR124&gt;0,0,BG123+1)</f>
        <v>64</v>
      </c>
      <c r="BH124" s="1">
        <f t="shared" si="85"/>
        <v>42728</v>
      </c>
      <c r="BI124">
        <f t="shared" si="69"/>
        <v>4</v>
      </c>
    </row>
    <row r="125" spans="8:61" x14ac:dyDescent="0.45">
      <c r="H125" s="1">
        <f t="shared" si="86"/>
        <v>42729</v>
      </c>
      <c r="I125">
        <f>$H125-播種日比較!$C$5</f>
        <v>122</v>
      </c>
      <c r="J125">
        <f>$H125-播種日比較!$C$6</f>
        <v>117</v>
      </c>
      <c r="K125">
        <f>$H125-播種日比較!$C$7</f>
        <v>112</v>
      </c>
      <c r="L125">
        <f>$H125-播種日比較!$C$8</f>
        <v>107</v>
      </c>
      <c r="M125">
        <f>$H125-播種日比較!$C$9</f>
        <v>102</v>
      </c>
      <c r="N125" s="3">
        <f t="shared" si="54"/>
        <v>830.30353184981175</v>
      </c>
      <c r="O125" s="3">
        <f t="shared" si="55"/>
        <v>728.5540164543313</v>
      </c>
      <c r="P125" s="3">
        <f t="shared" si="56"/>
        <v>622.04098379416257</v>
      </c>
      <c r="Q125" s="3">
        <f t="shared" si="57"/>
        <v>515.45266822820975</v>
      </c>
      <c r="R125" s="3">
        <f t="shared" si="58"/>
        <v>414.2803661666801</v>
      </c>
      <c r="S125" s="3">
        <f t="shared" si="59"/>
        <v>734.6148752969965</v>
      </c>
      <c r="T125" s="3">
        <f t="shared" si="60"/>
        <v>778.39538161846417</v>
      </c>
      <c r="U125" s="3">
        <f t="shared" si="61"/>
        <v>796.92064729508672</v>
      </c>
      <c r="V125" s="3">
        <f t="shared" si="62"/>
        <v>787.57412101370562</v>
      </c>
      <c r="W125" s="3">
        <f t="shared" si="63"/>
        <v>750.48889885380663</v>
      </c>
      <c r="X125" s="3">
        <f t="shared" si="64"/>
        <v>535.23873440103353</v>
      </c>
      <c r="Y125" s="3">
        <f t="shared" si="65"/>
        <v>526.68893753589703</v>
      </c>
      <c r="Z125" s="3">
        <f t="shared" si="66"/>
        <v>507.29731082013171</v>
      </c>
      <c r="AA125" s="3">
        <f t="shared" si="67"/>
        <v>473.66967341203593</v>
      </c>
      <c r="AB125" s="3">
        <f t="shared" si="68"/>
        <v>423.33042625221066</v>
      </c>
      <c r="AC125">
        <f>IF(H125&lt;播種日比較!$C$14,0,播種日比較!$C$13*0.02*播種日比較!$C$12)</f>
        <v>24</v>
      </c>
      <c r="AD125" s="3">
        <f t="shared" si="70"/>
        <v>57.986636235518333</v>
      </c>
      <c r="AE125" s="3">
        <f t="shared" si="71"/>
        <v>77.763645991088225</v>
      </c>
      <c r="AF125" s="3">
        <f t="shared" si="72"/>
        <v>107.96424252166084</v>
      </c>
      <c r="AG125" s="3">
        <f t="shared" si="73"/>
        <v>153.65819125687989</v>
      </c>
      <c r="AH125" s="3">
        <f t="shared" si="74"/>
        <v>221.01165977838909</v>
      </c>
      <c r="AI125" s="3">
        <f t="shared" si="75"/>
        <v>51.003582850002608</v>
      </c>
      <c r="AJ125" s="3">
        <f t="shared" si="76"/>
        <v>54.838857803583757</v>
      </c>
      <c r="AK125" s="3">
        <f t="shared" si="77"/>
        <v>63.015542620910736</v>
      </c>
      <c r="AL125" s="3">
        <f t="shared" si="78"/>
        <v>78.169152113187707</v>
      </c>
      <c r="AM125" s="3">
        <f t="shared" si="79"/>
        <v>106.02190183594186</v>
      </c>
      <c r="AN125" s="3">
        <f t="shared" si="80"/>
        <v>60.124340292164256</v>
      </c>
      <c r="AO125" s="3">
        <f t="shared" si="81"/>
        <v>69.793381335389071</v>
      </c>
      <c r="AP125" s="3">
        <f t="shared" si="82"/>
        <v>86.96878641991907</v>
      </c>
      <c r="AQ125" s="3">
        <f t="shared" si="83"/>
        <v>118.54082832046733</v>
      </c>
      <c r="AR125" s="3">
        <f t="shared" si="84"/>
        <v>179.38421138529276</v>
      </c>
      <c r="AS125">
        <f>IF(播種日比較!$C$11-AD125&gt;0,0,AS124+1)</f>
        <v>0</v>
      </c>
      <c r="AT125">
        <f>IF(播種日比較!$C$11-AE125&gt;0,0,AT124+1)</f>
        <v>35</v>
      </c>
      <c r="AU125">
        <f>IF(播種日比較!$C$11-AF125&gt;0,0,AU124+1)</f>
        <v>55</v>
      </c>
      <c r="AV125">
        <f>IF(播種日比較!$C$11-AG125&gt;0,0,AV124+1)</f>
        <v>63</v>
      </c>
      <c r="AW125">
        <f>IF(播種日比較!$C$11-AH125&gt;0,0,AW124+1)</f>
        <v>67</v>
      </c>
      <c r="AX125">
        <f>IF(播種日比較!$C$11-AI125&gt;0,0,AX124+1)</f>
        <v>0</v>
      </c>
      <c r="AY125">
        <f>IF(播種日比較!$C$11-AJ125&gt;0,0,AY124+1)</f>
        <v>0</v>
      </c>
      <c r="AZ125">
        <f>IF(播種日比較!$C$11-AK125&gt;0,0,AZ124+1)</f>
        <v>9</v>
      </c>
      <c r="BA125">
        <f>IF(播種日比較!$C$11-AL125&gt;0,0,BA124+1)</f>
        <v>39</v>
      </c>
      <c r="BB125">
        <f>IF(播種日比較!$C$11-AM125&gt;0,0,BB124+1)</f>
        <v>58</v>
      </c>
      <c r="BC125">
        <f>IF(播種日比較!$C$11-AN125&gt;0,0,BC124+1)</f>
        <v>1</v>
      </c>
      <c r="BD125">
        <f>IF(播種日比較!$C$11-AO125&gt;0,0,BD124+1)</f>
        <v>18</v>
      </c>
      <c r="BE125">
        <f>IF(播種日比較!$C$11-AP125&gt;0,0,BE124+1)</f>
        <v>39</v>
      </c>
      <c r="BF125">
        <f>IF(播種日比較!$C$11-AQ125&gt;0,0,BF124+1)</f>
        <v>56</v>
      </c>
      <c r="BG125">
        <f>IF(播種日比較!$C$11-AR125&gt;0,0,BG124+1)</f>
        <v>65</v>
      </c>
      <c r="BH125" s="1">
        <f t="shared" si="85"/>
        <v>42729</v>
      </c>
      <c r="BI125">
        <f t="shared" si="69"/>
        <v>3</v>
      </c>
    </row>
    <row r="126" spans="8:61" x14ac:dyDescent="0.45">
      <c r="H126" s="1">
        <f t="shared" si="86"/>
        <v>42730</v>
      </c>
      <c r="I126">
        <f>$H126-播種日比較!$C$5</f>
        <v>123</v>
      </c>
      <c r="J126">
        <f>$H126-播種日比較!$C$6</f>
        <v>118</v>
      </c>
      <c r="K126">
        <f>$H126-播種日比較!$C$7</f>
        <v>113</v>
      </c>
      <c r="L126">
        <f>$H126-播種日比較!$C$8</f>
        <v>108</v>
      </c>
      <c r="M126">
        <f>$H126-播種日比較!$C$9</f>
        <v>103</v>
      </c>
      <c r="N126" s="3">
        <f t="shared" si="54"/>
        <v>837.9176374401618</v>
      </c>
      <c r="O126" s="3">
        <f t="shared" si="55"/>
        <v>736.74051013459552</v>
      </c>
      <c r="P126" s="3">
        <f t="shared" si="56"/>
        <v>630.48286218398584</v>
      </c>
      <c r="Q126" s="3">
        <f t="shared" si="57"/>
        <v>523.74342481699773</v>
      </c>
      <c r="R126" s="3">
        <f t="shared" si="58"/>
        <v>422.00095948569231</v>
      </c>
      <c r="S126" s="3">
        <f t="shared" si="59"/>
        <v>738.72857279554023</v>
      </c>
      <c r="T126" s="3">
        <f t="shared" si="60"/>
        <v>783.52009377991169</v>
      </c>
      <c r="U126" s="3">
        <f t="shared" si="61"/>
        <v>803.08969557368175</v>
      </c>
      <c r="V126" s="3">
        <f t="shared" si="62"/>
        <v>794.74334591242143</v>
      </c>
      <c r="W126" s="3">
        <f t="shared" si="63"/>
        <v>758.52331324602244</v>
      </c>
      <c r="X126" s="3">
        <f t="shared" si="64"/>
        <v>537.42911574795392</v>
      </c>
      <c r="Y126" s="3">
        <f t="shared" si="65"/>
        <v>529.47560067194433</v>
      </c>
      <c r="Z126" s="3">
        <f t="shared" si="66"/>
        <v>510.8469221992662</v>
      </c>
      <c r="AA126" s="3">
        <f t="shared" si="67"/>
        <v>478.09926632241434</v>
      </c>
      <c r="AB126" s="3">
        <f t="shared" si="68"/>
        <v>428.61286452712289</v>
      </c>
      <c r="AC126">
        <f>IF(H126&lt;播種日比較!$C$14,0,播種日比較!$C$13*0.02*播種日比較!$C$12)</f>
        <v>24</v>
      </c>
      <c r="AD126" s="3">
        <f t="shared" si="70"/>
        <v>58.323606038468249</v>
      </c>
      <c r="AE126" s="3">
        <f t="shared" si="71"/>
        <v>78.146892110030279</v>
      </c>
      <c r="AF126" s="3">
        <f t="shared" si="72"/>
        <v>108.4120785503808</v>
      </c>
      <c r="AG126" s="3">
        <f t="shared" si="73"/>
        <v>154.19729671920646</v>
      </c>
      <c r="AH126" s="3">
        <f t="shared" si="74"/>
        <v>221.68074105612027</v>
      </c>
      <c r="AI126" s="3">
        <f t="shared" si="75"/>
        <v>51.385797578895485</v>
      </c>
      <c r="AJ126" s="3">
        <f t="shared" si="76"/>
        <v>55.19922244951686</v>
      </c>
      <c r="AK126" s="3">
        <f t="shared" si="77"/>
        <v>63.367125940598051</v>
      </c>
      <c r="AL126" s="3">
        <f t="shared" si="78"/>
        <v>78.524427741009802</v>
      </c>
      <c r="AM126" s="3">
        <f t="shared" si="79"/>
        <v>106.39414213000504</v>
      </c>
      <c r="AN126" s="3">
        <f t="shared" si="80"/>
        <v>60.649717375211779</v>
      </c>
      <c r="AO126" s="3">
        <f t="shared" si="81"/>
        <v>70.3266503676507</v>
      </c>
      <c r="AP126" s="3">
        <f t="shared" si="82"/>
        <v>87.521501781227116</v>
      </c>
      <c r="AQ126" s="3">
        <f t="shared" si="83"/>
        <v>119.13140220556939</v>
      </c>
      <c r="AR126" s="3">
        <f t="shared" si="84"/>
        <v>180.04297122323646</v>
      </c>
      <c r="AS126">
        <f>IF(播種日比較!$C$11-AD126&gt;0,0,AS125+1)</f>
        <v>0</v>
      </c>
      <c r="AT126">
        <f>IF(播種日比較!$C$11-AE126&gt;0,0,AT125+1)</f>
        <v>36</v>
      </c>
      <c r="AU126">
        <f>IF(播種日比較!$C$11-AF126&gt;0,0,AU125+1)</f>
        <v>56</v>
      </c>
      <c r="AV126">
        <f>IF(播種日比較!$C$11-AG126&gt;0,0,AV125+1)</f>
        <v>64</v>
      </c>
      <c r="AW126">
        <f>IF(播種日比較!$C$11-AH126&gt;0,0,AW125+1)</f>
        <v>68</v>
      </c>
      <c r="AX126">
        <f>IF(播種日比較!$C$11-AI126&gt;0,0,AX125+1)</f>
        <v>0</v>
      </c>
      <c r="AY126">
        <f>IF(播種日比較!$C$11-AJ126&gt;0,0,AY125+1)</f>
        <v>0</v>
      </c>
      <c r="AZ126">
        <f>IF(播種日比較!$C$11-AK126&gt;0,0,AZ125+1)</f>
        <v>10</v>
      </c>
      <c r="BA126">
        <f>IF(播種日比較!$C$11-AL126&gt;0,0,BA125+1)</f>
        <v>40</v>
      </c>
      <c r="BB126">
        <f>IF(播種日比較!$C$11-AM126&gt;0,0,BB125+1)</f>
        <v>59</v>
      </c>
      <c r="BC126">
        <f>IF(播種日比較!$C$11-AN126&gt;0,0,BC125+1)</f>
        <v>2</v>
      </c>
      <c r="BD126">
        <f>IF(播種日比較!$C$11-AO126&gt;0,0,BD125+1)</f>
        <v>19</v>
      </c>
      <c r="BE126">
        <f>IF(播種日比較!$C$11-AP126&gt;0,0,BE125+1)</f>
        <v>40</v>
      </c>
      <c r="BF126">
        <f>IF(播種日比較!$C$11-AQ126&gt;0,0,BF125+1)</f>
        <v>57</v>
      </c>
      <c r="BG126">
        <f>IF(播種日比較!$C$11-AR126&gt;0,0,BG125+1)</f>
        <v>66</v>
      </c>
      <c r="BH126" s="1">
        <f t="shared" si="85"/>
        <v>42730</v>
      </c>
      <c r="BI126">
        <f t="shared" si="69"/>
        <v>3</v>
      </c>
    </row>
    <row r="127" spans="8:61" x14ac:dyDescent="0.45">
      <c r="H127" s="1">
        <f t="shared" si="86"/>
        <v>42731</v>
      </c>
      <c r="I127">
        <f>$H127-播種日比較!$C$5</f>
        <v>124</v>
      </c>
      <c r="J127">
        <f>$H127-播種日比較!$C$6</f>
        <v>119</v>
      </c>
      <c r="K127">
        <f>$H127-播種日比較!$C$7</f>
        <v>114</v>
      </c>
      <c r="L127">
        <f>$H127-播種日比較!$C$8</f>
        <v>109</v>
      </c>
      <c r="M127">
        <f>$H127-播種日比較!$C$9</f>
        <v>104</v>
      </c>
      <c r="N127" s="3">
        <f t="shared" si="54"/>
        <v>845.39830348322437</v>
      </c>
      <c r="O127" s="3">
        <f t="shared" si="55"/>
        <v>744.81279881600631</v>
      </c>
      <c r="P127" s="3">
        <f t="shared" si="56"/>
        <v>638.84011203490445</v>
      </c>
      <c r="Q127" s="3">
        <f t="shared" si="57"/>
        <v>531.98558087401261</v>
      </c>
      <c r="R127" s="3">
        <f t="shared" si="58"/>
        <v>429.70901107954427</v>
      </c>
      <c r="S127" s="3">
        <f t="shared" si="59"/>
        <v>742.7344138767495</v>
      </c>
      <c r="T127" s="3">
        <f t="shared" si="60"/>
        <v>788.515247247302</v>
      </c>
      <c r="U127" s="3">
        <f t="shared" si="61"/>
        <v>809.10958786022377</v>
      </c>
      <c r="V127" s="3">
        <f t="shared" si="62"/>
        <v>801.74853666352294</v>
      </c>
      <c r="W127" s="3">
        <f t="shared" si="63"/>
        <v>766.38616843030854</v>
      </c>
      <c r="X127" s="3">
        <f t="shared" si="64"/>
        <v>539.55515366807094</v>
      </c>
      <c r="Y127" s="3">
        <f t="shared" si="65"/>
        <v>532.18628370183774</v>
      </c>
      <c r="Z127" s="3">
        <f t="shared" si="66"/>
        <v>514.31040214047198</v>
      </c>
      <c r="AA127" s="3">
        <f t="shared" si="67"/>
        <v>482.43899997150993</v>
      </c>
      <c r="AB127" s="3">
        <f t="shared" si="68"/>
        <v>433.81465851411639</v>
      </c>
      <c r="AC127">
        <f>IF(H127&lt;播種日比較!$C$14,0,播種日比較!$C$13*0.02*播種日比較!$C$12)</f>
        <v>24</v>
      </c>
      <c r="AD127" s="3">
        <f t="shared" si="70"/>
        <v>58.657594100678828</v>
      </c>
      <c r="AE127" s="3">
        <f t="shared" si="71"/>
        <v>78.525984603641177</v>
      </c>
      <c r="AF127" s="3">
        <f t="shared" si="72"/>
        <v>108.85405602777665</v>
      </c>
      <c r="AG127" s="3">
        <f t="shared" si="73"/>
        <v>154.72804971576812</v>
      </c>
      <c r="AH127" s="3">
        <f t="shared" si="74"/>
        <v>222.3378204607786</v>
      </c>
      <c r="AI127" s="3">
        <f t="shared" si="75"/>
        <v>51.765950882554478</v>
      </c>
      <c r="AJ127" s="3">
        <f t="shared" si="76"/>
        <v>55.557304226834624</v>
      </c>
      <c r="AK127" s="3">
        <f t="shared" si="77"/>
        <v>63.716093429567231</v>
      </c>
      <c r="AL127" s="3">
        <f t="shared" si="78"/>
        <v>78.876599186624759</v>
      </c>
      <c r="AM127" s="3">
        <f t="shared" si="79"/>
        <v>106.76256336828857</v>
      </c>
      <c r="AN127" s="3">
        <f t="shared" si="80"/>
        <v>61.17302428694628</v>
      </c>
      <c r="AO127" s="3">
        <f t="shared" si="81"/>
        <v>70.857203201918523</v>
      </c>
      <c r="AP127" s="3">
        <f t="shared" si="82"/>
        <v>88.070495035109147</v>
      </c>
      <c r="AQ127" s="3">
        <f t="shared" si="83"/>
        <v>119.71666364005777</v>
      </c>
      <c r="AR127" s="3">
        <f t="shared" si="84"/>
        <v>180.69383198977573</v>
      </c>
      <c r="AS127">
        <f>IF(播種日比較!$C$11-AD127&gt;0,0,AS126+1)</f>
        <v>0</v>
      </c>
      <c r="AT127">
        <f>IF(播種日比較!$C$11-AE127&gt;0,0,AT126+1)</f>
        <v>37</v>
      </c>
      <c r="AU127">
        <f>IF(播種日比較!$C$11-AF127&gt;0,0,AU126+1)</f>
        <v>57</v>
      </c>
      <c r="AV127">
        <f>IF(播種日比較!$C$11-AG127&gt;0,0,AV126+1)</f>
        <v>65</v>
      </c>
      <c r="AW127">
        <f>IF(播種日比較!$C$11-AH127&gt;0,0,AW126+1)</f>
        <v>69</v>
      </c>
      <c r="AX127">
        <f>IF(播種日比較!$C$11-AI127&gt;0,0,AX126+1)</f>
        <v>0</v>
      </c>
      <c r="AY127">
        <f>IF(播種日比較!$C$11-AJ127&gt;0,0,AY126+1)</f>
        <v>0</v>
      </c>
      <c r="AZ127">
        <f>IF(播種日比較!$C$11-AK127&gt;0,0,AZ126+1)</f>
        <v>11</v>
      </c>
      <c r="BA127">
        <f>IF(播種日比較!$C$11-AL127&gt;0,0,BA126+1)</f>
        <v>41</v>
      </c>
      <c r="BB127">
        <f>IF(播種日比較!$C$11-AM127&gt;0,0,BB126+1)</f>
        <v>60</v>
      </c>
      <c r="BC127">
        <f>IF(播種日比較!$C$11-AN127&gt;0,0,BC126+1)</f>
        <v>3</v>
      </c>
      <c r="BD127">
        <f>IF(播種日比較!$C$11-AO127&gt;0,0,BD126+1)</f>
        <v>20</v>
      </c>
      <c r="BE127">
        <f>IF(播種日比較!$C$11-AP127&gt;0,0,BE126+1)</f>
        <v>41</v>
      </c>
      <c r="BF127">
        <f>IF(播種日比較!$C$11-AQ127&gt;0,0,BF126+1)</f>
        <v>58</v>
      </c>
      <c r="BG127">
        <f>IF(播種日比較!$C$11-AR127&gt;0,0,BG126+1)</f>
        <v>67</v>
      </c>
      <c r="BH127" s="1">
        <f t="shared" si="85"/>
        <v>42731</v>
      </c>
      <c r="BI127">
        <f t="shared" si="69"/>
        <v>3</v>
      </c>
    </row>
    <row r="128" spans="8:61" x14ac:dyDescent="0.45">
      <c r="H128" s="1">
        <f t="shared" si="86"/>
        <v>42732</v>
      </c>
      <c r="I128">
        <f>$H128-播種日比較!$C$5</f>
        <v>125</v>
      </c>
      <c r="J128">
        <f>$H128-播種日比較!$C$6</f>
        <v>120</v>
      </c>
      <c r="K128">
        <f>$H128-播種日比較!$C$7</f>
        <v>115</v>
      </c>
      <c r="L128">
        <f>$H128-播種日比較!$C$8</f>
        <v>110</v>
      </c>
      <c r="M128">
        <f>$H128-播種日比較!$C$9</f>
        <v>105</v>
      </c>
      <c r="N128" s="3">
        <f t="shared" si="54"/>
        <v>852.74612521324741</v>
      </c>
      <c r="O128" s="3">
        <f t="shared" si="55"/>
        <v>752.7703001436156</v>
      </c>
      <c r="P128" s="3">
        <f t="shared" si="56"/>
        <v>647.11103275381208</v>
      </c>
      <c r="Q128" s="3">
        <f t="shared" si="57"/>
        <v>540.17664992513357</v>
      </c>
      <c r="R128" s="3">
        <f t="shared" si="58"/>
        <v>437.4017687523189</v>
      </c>
      <c r="S128" s="3">
        <f t="shared" si="59"/>
        <v>746.63454995478878</v>
      </c>
      <c r="T128" s="3">
        <f t="shared" si="60"/>
        <v>793.38312523969091</v>
      </c>
      <c r="U128" s="3">
        <f t="shared" si="61"/>
        <v>814.98252379262783</v>
      </c>
      <c r="V128" s="3">
        <f t="shared" si="62"/>
        <v>808.59152034337251</v>
      </c>
      <c r="W128" s="3">
        <f t="shared" si="63"/>
        <v>774.07858333771787</v>
      </c>
      <c r="X128" s="3">
        <f t="shared" si="64"/>
        <v>541.61846261375831</v>
      </c>
      <c r="Y128" s="3">
        <f t="shared" si="65"/>
        <v>534.82261611536967</v>
      </c>
      <c r="Z128" s="3">
        <f t="shared" si="66"/>
        <v>517.68912293206472</v>
      </c>
      <c r="AA128" s="3">
        <f t="shared" si="67"/>
        <v>486.6895575348268</v>
      </c>
      <c r="AB128" s="3">
        <f t="shared" si="68"/>
        <v>438.93533305759496</v>
      </c>
      <c r="AC128">
        <f>IF(H128&lt;播種日比較!$C$14,0,播種日比較!$C$13*0.02*播種日比較!$C$12)</f>
        <v>24</v>
      </c>
      <c r="AD128" s="3">
        <f t="shared" si="70"/>
        <v>58.988704301978025</v>
      </c>
      <c r="AE128" s="3">
        <f t="shared" si="71"/>
        <v>78.901069727380261</v>
      </c>
      <c r="AF128" s="3">
        <f t="shared" si="72"/>
        <v>109.29038445811557</v>
      </c>
      <c r="AG128" s="3">
        <f t="shared" si="73"/>
        <v>155.25075454059831</v>
      </c>
      <c r="AH128" s="3">
        <f t="shared" si="74"/>
        <v>222.98334355041283</v>
      </c>
      <c r="AI128" s="3">
        <f t="shared" si="75"/>
        <v>52.144118409349971</v>
      </c>
      <c r="AJ128" s="3">
        <f t="shared" si="76"/>
        <v>55.913188959184041</v>
      </c>
      <c r="AK128" s="3">
        <f t="shared" si="77"/>
        <v>64.062546185219588</v>
      </c>
      <c r="AL128" s="3">
        <f t="shared" si="78"/>
        <v>79.225790260328537</v>
      </c>
      <c r="AM128" s="3">
        <f t="shared" si="79"/>
        <v>107.12732341624003</v>
      </c>
      <c r="AN128" s="3">
        <f t="shared" si="80"/>
        <v>61.694337648041625</v>
      </c>
      <c r="AO128" s="3">
        <f t="shared" si="81"/>
        <v>71.385140751058302</v>
      </c>
      <c r="AP128" s="3">
        <f t="shared" si="82"/>
        <v>88.615905260414422</v>
      </c>
      <c r="AQ128" s="3">
        <f t="shared" si="83"/>
        <v>120.29681362849526</v>
      </c>
      <c r="AR128" s="3">
        <f t="shared" si="84"/>
        <v>181.33709973313469</v>
      </c>
      <c r="AS128">
        <f>IF(播種日比較!$C$11-AD128&gt;0,0,AS127+1)</f>
        <v>0</v>
      </c>
      <c r="AT128">
        <f>IF(播種日比較!$C$11-AE128&gt;0,0,AT127+1)</f>
        <v>38</v>
      </c>
      <c r="AU128">
        <f>IF(播種日比較!$C$11-AF128&gt;0,0,AU127+1)</f>
        <v>58</v>
      </c>
      <c r="AV128">
        <f>IF(播種日比較!$C$11-AG128&gt;0,0,AV127+1)</f>
        <v>66</v>
      </c>
      <c r="AW128">
        <f>IF(播種日比較!$C$11-AH128&gt;0,0,AW127+1)</f>
        <v>70</v>
      </c>
      <c r="AX128">
        <f>IF(播種日比較!$C$11-AI128&gt;0,0,AX127+1)</f>
        <v>0</v>
      </c>
      <c r="AY128">
        <f>IF(播種日比較!$C$11-AJ128&gt;0,0,AY127+1)</f>
        <v>0</v>
      </c>
      <c r="AZ128">
        <f>IF(播種日比較!$C$11-AK128&gt;0,0,AZ127+1)</f>
        <v>12</v>
      </c>
      <c r="BA128">
        <f>IF(播種日比較!$C$11-AL128&gt;0,0,BA127+1)</f>
        <v>42</v>
      </c>
      <c r="BB128">
        <f>IF(播種日比較!$C$11-AM128&gt;0,0,BB127+1)</f>
        <v>61</v>
      </c>
      <c r="BC128">
        <f>IF(播種日比較!$C$11-AN128&gt;0,0,BC127+1)</f>
        <v>4</v>
      </c>
      <c r="BD128">
        <f>IF(播種日比較!$C$11-AO128&gt;0,0,BD127+1)</f>
        <v>21</v>
      </c>
      <c r="BE128">
        <f>IF(播種日比較!$C$11-AP128&gt;0,0,BE127+1)</f>
        <v>42</v>
      </c>
      <c r="BF128">
        <f>IF(播種日比較!$C$11-AQ128&gt;0,0,BF127+1)</f>
        <v>59</v>
      </c>
      <c r="BG128">
        <f>IF(播種日比較!$C$11-AR128&gt;0,0,BG127+1)</f>
        <v>68</v>
      </c>
      <c r="BH128" s="1">
        <f t="shared" si="85"/>
        <v>42732</v>
      </c>
      <c r="BI128">
        <f t="shared" si="69"/>
        <v>3</v>
      </c>
    </row>
    <row r="129" spans="8:61" x14ac:dyDescent="0.45">
      <c r="H129" s="1">
        <f t="shared" si="86"/>
        <v>42733</v>
      </c>
      <c r="I129">
        <f>$H129-播種日比較!$C$5</f>
        <v>126</v>
      </c>
      <c r="J129">
        <f>$H129-播種日比較!$C$6</f>
        <v>121</v>
      </c>
      <c r="K129">
        <f>$H129-播種日比較!$C$7</f>
        <v>116</v>
      </c>
      <c r="L129">
        <f>$H129-播種日比較!$C$8</f>
        <v>111</v>
      </c>
      <c r="M129">
        <f>$H129-播種日比較!$C$9</f>
        <v>106</v>
      </c>
      <c r="N129" s="3">
        <f t="shared" si="54"/>
        <v>859.96179483565027</v>
      </c>
      <c r="O129" s="3">
        <f t="shared" si="55"/>
        <v>760.61255544805704</v>
      </c>
      <c r="P129" s="3">
        <f t="shared" si="56"/>
        <v>655.29405254726157</v>
      </c>
      <c r="Q129" s="3">
        <f t="shared" si="57"/>
        <v>548.31425435177675</v>
      </c>
      <c r="R129" s="3">
        <f t="shared" si="58"/>
        <v>445.07655128744852</v>
      </c>
      <c r="S129" s="3">
        <f t="shared" si="59"/>
        <v>750.43113262785459</v>
      </c>
      <c r="T129" s="3">
        <f t="shared" si="60"/>
        <v>798.12603451276834</v>
      </c>
      <c r="U129" s="3">
        <f t="shared" si="61"/>
        <v>820.71076212156606</v>
      </c>
      <c r="V129" s="3">
        <f t="shared" si="62"/>
        <v>815.27423129589522</v>
      </c>
      <c r="W129" s="3">
        <f t="shared" si="63"/>
        <v>781.60184264448594</v>
      </c>
      <c r="X129" s="3">
        <f t="shared" si="64"/>
        <v>543.62063481252824</v>
      </c>
      <c r="Y129" s="3">
        <f t="shared" si="65"/>
        <v>537.38622118809133</v>
      </c>
      <c r="Z129" s="3">
        <f t="shared" si="66"/>
        <v>520.98448049424121</v>
      </c>
      <c r="AA129" s="3">
        <f t="shared" si="67"/>
        <v>490.85168808386095</v>
      </c>
      <c r="AB129" s="3">
        <f t="shared" si="68"/>
        <v>443.97451976058153</v>
      </c>
      <c r="AC129">
        <f>IF(H129&lt;播種日比較!$C$14,0,播種日比較!$C$13*0.02*播種日比較!$C$12)</f>
        <v>24</v>
      </c>
      <c r="AD129" s="3">
        <f t="shared" si="70"/>
        <v>59.317036261458192</v>
      </c>
      <c r="AE129" s="3">
        <f t="shared" si="71"/>
        <v>79.27228755589762</v>
      </c>
      <c r="AF129" s="3">
        <f t="shared" si="72"/>
        <v>109.72126421366791</v>
      </c>
      <c r="AG129" s="3">
        <f t="shared" si="73"/>
        <v>155.76570183393517</v>
      </c>
      <c r="AH129" s="3">
        <f t="shared" si="74"/>
        <v>223.61773541032935</v>
      </c>
      <c r="AI129" s="3">
        <f t="shared" si="75"/>
        <v>52.520372710244615</v>
      </c>
      <c r="AJ129" s="3">
        <f t="shared" si="76"/>
        <v>56.266958826306393</v>
      </c>
      <c r="AK129" s="3">
        <f t="shared" si="77"/>
        <v>64.406580836899522</v>
      </c>
      <c r="AL129" s="3">
        <f t="shared" si="78"/>
        <v>79.572119054172134</v>
      </c>
      <c r="AM129" s="3">
        <f t="shared" si="79"/>
        <v>107.48857248932455</v>
      </c>
      <c r="AN129" s="3">
        <f t="shared" si="80"/>
        <v>62.213730995341329</v>
      </c>
      <c r="AO129" s="3">
        <f t="shared" si="81"/>
        <v>71.910559770087531</v>
      </c>
      <c r="AP129" s="3">
        <f t="shared" si="82"/>
        <v>89.157865629192798</v>
      </c>
      <c r="AQ129" s="3">
        <f t="shared" si="83"/>
        <v>120.87204428987629</v>
      </c>
      <c r="AR129" s="3">
        <f t="shared" si="84"/>
        <v>181.97306627763083</v>
      </c>
      <c r="AS129">
        <f>IF(播種日比較!$C$11-AD129&gt;0,0,AS128+1)</f>
        <v>0</v>
      </c>
      <c r="AT129">
        <f>IF(播種日比較!$C$11-AE129&gt;0,0,AT128+1)</f>
        <v>39</v>
      </c>
      <c r="AU129">
        <f>IF(播種日比較!$C$11-AF129&gt;0,0,AU128+1)</f>
        <v>59</v>
      </c>
      <c r="AV129">
        <f>IF(播種日比較!$C$11-AG129&gt;0,0,AV128+1)</f>
        <v>67</v>
      </c>
      <c r="AW129">
        <f>IF(播種日比較!$C$11-AH129&gt;0,0,AW128+1)</f>
        <v>71</v>
      </c>
      <c r="AX129">
        <f>IF(播種日比較!$C$11-AI129&gt;0,0,AX128+1)</f>
        <v>0</v>
      </c>
      <c r="AY129">
        <f>IF(播種日比較!$C$11-AJ129&gt;0,0,AY128+1)</f>
        <v>0</v>
      </c>
      <c r="AZ129">
        <f>IF(播種日比較!$C$11-AK129&gt;0,0,AZ128+1)</f>
        <v>13</v>
      </c>
      <c r="BA129">
        <f>IF(播種日比較!$C$11-AL129&gt;0,0,BA128+1)</f>
        <v>43</v>
      </c>
      <c r="BB129">
        <f>IF(播種日比較!$C$11-AM129&gt;0,0,BB128+1)</f>
        <v>62</v>
      </c>
      <c r="BC129">
        <f>IF(播種日比較!$C$11-AN129&gt;0,0,BC128+1)</f>
        <v>5</v>
      </c>
      <c r="BD129">
        <f>IF(播種日比較!$C$11-AO129&gt;0,0,BD128+1)</f>
        <v>22</v>
      </c>
      <c r="BE129">
        <f>IF(播種日比較!$C$11-AP129&gt;0,0,BE128+1)</f>
        <v>43</v>
      </c>
      <c r="BF129">
        <f>IF(播種日比較!$C$11-AQ129&gt;0,0,BF128+1)</f>
        <v>60</v>
      </c>
      <c r="BG129">
        <f>IF(播種日比較!$C$11-AR129&gt;0,0,BG128+1)</f>
        <v>69</v>
      </c>
      <c r="BH129" s="1">
        <f t="shared" si="85"/>
        <v>42733</v>
      </c>
      <c r="BI129">
        <f t="shared" si="69"/>
        <v>3</v>
      </c>
    </row>
    <row r="130" spans="8:61" x14ac:dyDescent="0.45">
      <c r="H130" s="1">
        <f t="shared" si="86"/>
        <v>42734</v>
      </c>
      <c r="I130">
        <f>$H130-播種日比較!$C$5</f>
        <v>127</v>
      </c>
      <c r="J130">
        <f>$H130-播種日比較!$C$6</f>
        <v>122</v>
      </c>
      <c r="K130">
        <f>$H130-播種日比較!$C$7</f>
        <v>117</v>
      </c>
      <c r="L130">
        <f>$H130-播種日比較!$C$8</f>
        <v>112</v>
      </c>
      <c r="M130">
        <f>$H130-播種日比較!$C$9</f>
        <v>107</v>
      </c>
      <c r="N130" s="3">
        <f t="shared" si="54"/>
        <v>867.04609569317722</v>
      </c>
      <c r="O130" s="3">
        <f t="shared" si="55"/>
        <v>768.33922472028848</v>
      </c>
      <c r="P130" s="3">
        <f t="shared" si="56"/>
        <v>663.3877252983724</v>
      </c>
      <c r="Q130" s="3">
        <f t="shared" si="57"/>
        <v>556.39612466373592</v>
      </c>
      <c r="R130" s="3">
        <f t="shared" si="58"/>
        <v>452.7307497071962</v>
      </c>
      <c r="S130" s="3">
        <f t="shared" si="59"/>
        <v>754.12631027096734</v>
      </c>
      <c r="T130" s="3">
        <f t="shared" si="60"/>
        <v>802.74630006981863</v>
      </c>
      <c r="U130" s="3">
        <f t="shared" si="61"/>
        <v>826.2966131124947</v>
      </c>
      <c r="V130" s="3">
        <f t="shared" si="62"/>
        <v>821.7987010000021</v>
      </c>
      <c r="W130" s="3">
        <f t="shared" si="63"/>
        <v>788.95738425636182</v>
      </c>
      <c r="X130" s="3">
        <f t="shared" si="64"/>
        <v>545.56323921592968</v>
      </c>
      <c r="Y130" s="3">
        <f t="shared" si="65"/>
        <v>539.87871375842201</v>
      </c>
      <c r="Z130" s="3">
        <f t="shared" si="66"/>
        <v>524.1978906576428</v>
      </c>
      <c r="AA130" s="3">
        <f t="shared" si="67"/>
        <v>494.9262016466144</v>
      </c>
      <c r="AB130" s="3">
        <f t="shared" si="68"/>
        <v>448.93195223856014</v>
      </c>
      <c r="AC130">
        <f>IF(H130&lt;播種日比較!$C$14,0,播種日比較!$C$13*0.02*播種日比較!$C$12)</f>
        <v>24</v>
      </c>
      <c r="AD130" s="3">
        <f t="shared" si="70"/>
        <v>59.642685546518102</v>
      </c>
      <c r="AE130" s="3">
        <f t="shared" si="71"/>
        <v>79.639772297131884</v>
      </c>
      <c r="AF130" s="3">
        <f t="shared" si="72"/>
        <v>110.14688701374229</v>
      </c>
      <c r="AG130" s="3">
        <f t="shared" si="73"/>
        <v>156.27316931737084</v>
      </c>
      <c r="AH130" s="3">
        <f t="shared" si="74"/>
        <v>224.24140177573324</v>
      </c>
      <c r="AI130" s="3">
        <f t="shared" si="75"/>
        <v>52.89478338565921</v>
      </c>
      <c r="AJ130" s="3">
        <f t="shared" si="76"/>
        <v>56.618692544857211</v>
      </c>
      <c r="AK130" s="3">
        <f t="shared" si="77"/>
        <v>64.748289778574716</v>
      </c>
      <c r="AL130" s="3">
        <f t="shared" si="78"/>
        <v>79.91569825529875</v>
      </c>
      <c r="AM130" s="3">
        <f t="shared" si="79"/>
        <v>107.84645359521294</v>
      </c>
      <c r="AN130" s="3">
        <f t="shared" si="80"/>
        <v>62.731274922205358</v>
      </c>
      <c r="AO130" s="3">
        <f t="shared" si="81"/>
        <v>72.433553053543434</v>
      </c>
      <c r="AP130" s="3">
        <f t="shared" si="82"/>
        <v>89.696503701204577</v>
      </c>
      <c r="AQ130" s="3">
        <f t="shared" si="83"/>
        <v>121.44253932577676</v>
      </c>
      <c r="AR130" s="3">
        <f t="shared" si="84"/>
        <v>182.60201001792052</v>
      </c>
      <c r="AS130">
        <f>IF(播種日比較!$C$11-AD130&gt;0,0,AS129+1)</f>
        <v>0</v>
      </c>
      <c r="AT130">
        <f>IF(播種日比較!$C$11-AE130&gt;0,0,AT129+1)</f>
        <v>40</v>
      </c>
      <c r="AU130">
        <f>IF(播種日比較!$C$11-AF130&gt;0,0,AU129+1)</f>
        <v>60</v>
      </c>
      <c r="AV130">
        <f>IF(播種日比較!$C$11-AG130&gt;0,0,AV129+1)</f>
        <v>68</v>
      </c>
      <c r="AW130">
        <f>IF(播種日比較!$C$11-AH130&gt;0,0,AW129+1)</f>
        <v>72</v>
      </c>
      <c r="AX130">
        <f>IF(播種日比較!$C$11-AI130&gt;0,0,AX129+1)</f>
        <v>0</v>
      </c>
      <c r="AY130">
        <f>IF(播種日比較!$C$11-AJ130&gt;0,0,AY129+1)</f>
        <v>0</v>
      </c>
      <c r="AZ130">
        <f>IF(播種日比較!$C$11-AK130&gt;0,0,AZ129+1)</f>
        <v>14</v>
      </c>
      <c r="BA130">
        <f>IF(播種日比較!$C$11-AL130&gt;0,0,BA129+1)</f>
        <v>44</v>
      </c>
      <c r="BB130">
        <f>IF(播種日比較!$C$11-AM130&gt;0,0,BB129+1)</f>
        <v>63</v>
      </c>
      <c r="BC130">
        <f>IF(播種日比較!$C$11-AN130&gt;0,0,BC129+1)</f>
        <v>6</v>
      </c>
      <c r="BD130">
        <f>IF(播種日比較!$C$11-AO130&gt;0,0,BD129+1)</f>
        <v>23</v>
      </c>
      <c r="BE130">
        <f>IF(播種日比較!$C$11-AP130&gt;0,0,BE129+1)</f>
        <v>44</v>
      </c>
      <c r="BF130">
        <f>IF(播種日比較!$C$11-AQ130&gt;0,0,BF129+1)</f>
        <v>61</v>
      </c>
      <c r="BG130">
        <f>IF(播種日比較!$C$11-AR130&gt;0,0,BG129+1)</f>
        <v>70</v>
      </c>
      <c r="BH130" s="1">
        <f t="shared" si="85"/>
        <v>42734</v>
      </c>
      <c r="BI130">
        <f t="shared" si="69"/>
        <v>3</v>
      </c>
    </row>
    <row r="131" spans="8:61" x14ac:dyDescent="0.45">
      <c r="H131" s="1">
        <f t="shared" si="86"/>
        <v>42735</v>
      </c>
      <c r="I131">
        <f>$H131-播種日比較!$C$5</f>
        <v>128</v>
      </c>
      <c r="J131">
        <f>$H131-播種日比較!$C$6</f>
        <v>123</v>
      </c>
      <c r="K131">
        <f>$H131-播種日比較!$C$7</f>
        <v>118</v>
      </c>
      <c r="L131">
        <f>$H131-播種日比較!$C$8</f>
        <v>113</v>
      </c>
      <c r="M131">
        <f>$H131-播種日比較!$C$9</f>
        <v>108</v>
      </c>
      <c r="N131" s="3">
        <f t="shared" ref="N131:N194" si="87">IF($I131&lt;0,NA(),$B$29*EXP(-$C$29*EXP(-$D$29*$I131)))</f>
        <v>873.9998965974986</v>
      </c>
      <c r="O131" s="3">
        <f t="shared" ref="O131:O194" si="88">IF($J131&lt;0,NA(),$B$30*EXP(-$C$30*EXP(-$D$30*$J131)))</f>
        <v>775.95008162761087</v>
      </c>
      <c r="P131" s="3">
        <f t="shared" ref="P131:P194" si="89">IF($K131&lt;0,NA(),$B$31*EXP(-$C$31*EXP(-$D$31*$K131)))</f>
        <v>671.39072735352818</v>
      </c>
      <c r="Q131" s="3">
        <f t="shared" ref="Q131:Q194" si="90">IF($L131&lt;0,NA(),$B$32*EXP(-$C$32*EXP(-$D$32*$L131)))</f>
        <v>564.42009859682628</v>
      </c>
      <c r="R131" s="3">
        <f t="shared" ref="R131:R194" si="91">IF($M131&lt;0,NA(),$B$33*EXP(-$C$33*EXP(-$D$33*$M131)))</f>
        <v>460.3618283490166</v>
      </c>
      <c r="S131" s="3">
        <f t="shared" ref="S131:S194" si="92">IF($I131&lt;0,NA(),$B$34*EXP(-$C$34*EXP(-$D$34*$I131)))</f>
        <v>757.72222487889132</v>
      </c>
      <c r="T131" s="3">
        <f t="shared" ref="T131:T194" si="93">IF($J131&lt;0,NA(),$B$35*EXP(-$C$35*EXP(-$D$35*$J131)))</f>
        <v>807.24626020872017</v>
      </c>
      <c r="U131" s="3">
        <f t="shared" ref="U131:U194" si="94">IF($K131&lt;0,NA(),$B$36*EXP(-$C$36*EXP(-$D$36*$K131)))</f>
        <v>831.74243136459233</v>
      </c>
      <c r="V131" s="3">
        <f t="shared" ref="V131:V194" si="95">IF($L131&lt;0,NA(),$B$37*EXP(-$C$37*EXP(-$D$37*$L131)))</f>
        <v>828.16704840598402</v>
      </c>
      <c r="W131" s="3">
        <f t="shared" ref="W131:W194" si="96">IF($M131&lt;0,NA(),$B$38*EXP(-$C$38*EXP(-$D$38*$M131)))</f>
        <v>796.14678725331294</v>
      </c>
      <c r="X131" s="3">
        <f t="shared" ref="X131:X194" si="97">IF($I131&lt;0,NA(),$B$39*EXP(-$C$39*EXP(-$D$39*$I131)))</f>
        <v>547.44782057623797</v>
      </c>
      <c r="Y131" s="3">
        <f t="shared" ref="Y131:Y194" si="98">IF($J131&lt;0,NA(),$B$40*EXP(-$C$40*EXP(-$D$40*$J131)))</f>
        <v>542.30169818546415</v>
      </c>
      <c r="Z131" s="3">
        <f t="shared" ref="Z131:Z194" si="99">IF($K131&lt;0,NA(),$B$41*EXP(-$C$41*EXP(-$D$41*$K131)))</f>
        <v>527.33078565742755</v>
      </c>
      <c r="AA131" s="3">
        <f t="shared" ref="AA131:AA194" si="100">IF($L131&lt;0,NA(),$B$42*EXP(-$C$42*EXP(-$D$42*$L131)))</f>
        <v>498.91396445094057</v>
      </c>
      <c r="AB131" s="3">
        <f t="shared" ref="AB131:AB194" si="101">IF($M131&lt;0,NA(),$B$43*EXP(-$C$43*EXP(-$D$43*$M131)))</f>
        <v>453.80746141535974</v>
      </c>
      <c r="AC131">
        <f>IF(H131&lt;播種日比較!$C$14,0,播種日比較!$C$13*0.02*播種日比較!$C$12)</f>
        <v>24</v>
      </c>
      <c r="AD131" s="3">
        <f t="shared" si="70"/>
        <v>59.965743869837908</v>
      </c>
      <c r="AE131" s="3">
        <f t="shared" si="71"/>
        <v>80.003652587709624</v>
      </c>
      <c r="AF131" s="3">
        <f t="shared" si="72"/>
        <v>110.56743637445426</v>
      </c>
      <c r="AG131" s="3">
        <f t="shared" si="73"/>
        <v>156.77342248319258</v>
      </c>
      <c r="AH131" s="3">
        <f t="shared" si="74"/>
        <v>224.8547300835755</v>
      </c>
      <c r="AI131" s="3">
        <f t="shared" si="75"/>
        <v>53.267417224163289</v>
      </c>
      <c r="AJ131" s="3">
        <f t="shared" si="76"/>
        <v>56.968465538668873</v>
      </c>
      <c r="AK131" s="3">
        <f t="shared" si="77"/>
        <v>65.087761387247156</v>
      </c>
      <c r="AL131" s="3">
        <f t="shared" si="78"/>
        <v>80.256635439070948</v>
      </c>
      <c r="AM131" s="3">
        <f t="shared" si="79"/>
        <v>108.20110294593202</v>
      </c>
      <c r="AN131" s="3">
        <f t="shared" si="80"/>
        <v>63.247037211439185</v>
      </c>
      <c r="AO131" s="3">
        <f t="shared" si="81"/>
        <v>72.954209621872877</v>
      </c>
      <c r="AP131" s="3">
        <f t="shared" si="82"/>
        <v>90.231941701139391</v>
      </c>
      <c r="AQ131" s="3">
        <f t="shared" si="83"/>
        <v>122.00847445947703</v>
      </c>
      <c r="AR131" s="3">
        <f t="shared" si="84"/>
        <v>183.22419666133942</v>
      </c>
      <c r="AS131">
        <f>IF(播種日比較!$C$11-AD131&gt;0,0,AS130+1)</f>
        <v>0</v>
      </c>
      <c r="AT131">
        <f>IF(播種日比較!$C$11-AE131&gt;0,0,AT130+1)</f>
        <v>41</v>
      </c>
      <c r="AU131">
        <f>IF(播種日比較!$C$11-AF131&gt;0,0,AU130+1)</f>
        <v>61</v>
      </c>
      <c r="AV131">
        <f>IF(播種日比較!$C$11-AG131&gt;0,0,AV130+1)</f>
        <v>69</v>
      </c>
      <c r="AW131">
        <f>IF(播種日比較!$C$11-AH131&gt;0,0,AW130+1)</f>
        <v>73</v>
      </c>
      <c r="AX131">
        <f>IF(播種日比較!$C$11-AI131&gt;0,0,AX130+1)</f>
        <v>0</v>
      </c>
      <c r="AY131">
        <f>IF(播種日比較!$C$11-AJ131&gt;0,0,AY130+1)</f>
        <v>0</v>
      </c>
      <c r="AZ131">
        <f>IF(播種日比較!$C$11-AK131&gt;0,0,AZ130+1)</f>
        <v>15</v>
      </c>
      <c r="BA131">
        <f>IF(播種日比較!$C$11-AL131&gt;0,0,BA130+1)</f>
        <v>45</v>
      </c>
      <c r="BB131">
        <f>IF(播種日比較!$C$11-AM131&gt;0,0,BB130+1)</f>
        <v>64</v>
      </c>
      <c r="BC131">
        <f>IF(播種日比較!$C$11-AN131&gt;0,0,BC130+1)</f>
        <v>7</v>
      </c>
      <c r="BD131">
        <f>IF(播種日比較!$C$11-AO131&gt;0,0,BD130+1)</f>
        <v>24</v>
      </c>
      <c r="BE131">
        <f>IF(播種日比較!$C$11-AP131&gt;0,0,BE130+1)</f>
        <v>45</v>
      </c>
      <c r="BF131">
        <f>IF(播種日比較!$C$11-AQ131&gt;0,0,BF130+1)</f>
        <v>62</v>
      </c>
      <c r="BG131">
        <f>IF(播種日比較!$C$11-AR131&gt;0,0,BG130+1)</f>
        <v>71</v>
      </c>
      <c r="BH131" s="1">
        <f t="shared" si="85"/>
        <v>42735</v>
      </c>
      <c r="BI131">
        <f t="shared" si="69"/>
        <v>3</v>
      </c>
    </row>
    <row r="132" spans="8:61" x14ac:dyDescent="0.45">
      <c r="H132" s="1">
        <f t="shared" si="86"/>
        <v>42736</v>
      </c>
      <c r="I132">
        <f>$H132-播種日比較!$C$5</f>
        <v>129</v>
      </c>
      <c r="J132">
        <f>$H132-播種日比較!$C$6</f>
        <v>124</v>
      </c>
      <c r="K132">
        <f>$H132-播種日比較!$C$7</f>
        <v>119</v>
      </c>
      <c r="L132">
        <f>$H132-播種日比較!$C$8</f>
        <v>114</v>
      </c>
      <c r="M132">
        <f>$H132-播種日比較!$C$9</f>
        <v>109</v>
      </c>
      <c r="N132" s="3">
        <f t="shared" si="87"/>
        <v>880.82414632999507</v>
      </c>
      <c r="O132" s="3">
        <f t="shared" si="88"/>
        <v>783.44500858172535</v>
      </c>
      <c r="P132" s="3">
        <f t="shared" si="89"/>
        <v>679.30185423296666</v>
      </c>
      <c r="Q132" s="3">
        <f t="shared" si="90"/>
        <v>572.38412004745396</v>
      </c>
      <c r="R132" s="3">
        <f t="shared" si="91"/>
        <v>467.96732576529786</v>
      </c>
      <c r="S132" s="3">
        <f t="shared" si="92"/>
        <v>761.22100914792145</v>
      </c>
      <c r="T132" s="3">
        <f t="shared" si="93"/>
        <v>811.62826189265616</v>
      </c>
      <c r="U132" s="3">
        <f t="shared" si="94"/>
        <v>837.05060903582375</v>
      </c>
      <c r="V132" s="3">
        <f t="shared" si="95"/>
        <v>834.38147073604978</v>
      </c>
      <c r="W132" s="3">
        <f t="shared" si="96"/>
        <v>803.17176030192934</v>
      </c>
      <c r="X132" s="3">
        <f t="shared" si="97"/>
        <v>549.27589864275888</v>
      </c>
      <c r="Y132" s="3">
        <f t="shared" si="98"/>
        <v>544.65676647849955</v>
      </c>
      <c r="Z132" s="3">
        <f t="shared" si="99"/>
        <v>530.38461083618199</v>
      </c>
      <c r="AA132" s="3">
        <f t="shared" si="100"/>
        <v>502.81589435173544</v>
      </c>
      <c r="AB132" s="3">
        <f t="shared" si="101"/>
        <v>458.60097087340654</v>
      </c>
      <c r="AC132">
        <f>IF(H132&lt;播種日比較!$C$14,0,播種日比較!$C$13*0.02*播種日比較!$C$12)</f>
        <v>24</v>
      </c>
      <c r="AD132" s="3">
        <f t="shared" si="70"/>
        <v>60.286299275082996</v>
      </c>
      <c r="AE132" s="3">
        <f t="shared" si="71"/>
        <v>80.364051770911544</v>
      </c>
      <c r="AF132" s="3">
        <f t="shared" si="72"/>
        <v>110.98308803125018</v>
      </c>
      <c r="AG132" s="3">
        <f t="shared" si="73"/>
        <v>157.26671524112768</v>
      </c>
      <c r="AH132" s="3">
        <f t="shared" si="74"/>
        <v>225.4580904586075</v>
      </c>
      <c r="AI132" s="3">
        <f t="shared" si="75"/>
        <v>53.638338333516963</v>
      </c>
      <c r="AJ132" s="3">
        <f t="shared" si="76"/>
        <v>57.316350099167103</v>
      </c>
      <c r="AK132" s="3">
        <f t="shared" si="77"/>
        <v>65.425080228101606</v>
      </c>
      <c r="AL132" s="3">
        <f t="shared" si="78"/>
        <v>80.595033343481973</v>
      </c>
      <c r="AM132" s="3">
        <f t="shared" si="79"/>
        <v>108.55265034230752</v>
      </c>
      <c r="AN132" s="3">
        <f t="shared" si="80"/>
        <v>63.761082961260279</v>
      </c>
      <c r="AO132" s="3">
        <f t="shared" si="81"/>
        <v>73.472614897551423</v>
      </c>
      <c r="AP132" s="3">
        <f t="shared" si="82"/>
        <v>90.764296779714016</v>
      </c>
      <c r="AQ132" s="3">
        <f t="shared" si="83"/>
        <v>122.57001784811732</v>
      </c>
      <c r="AR132" s="3">
        <f t="shared" si="84"/>
        <v>183.83987992218977</v>
      </c>
      <c r="AS132">
        <f>IF(播種日比較!$C$11-AD132&gt;0,0,AS131+1)</f>
        <v>1</v>
      </c>
      <c r="AT132">
        <f>IF(播種日比較!$C$11-AE132&gt;0,0,AT131+1)</f>
        <v>42</v>
      </c>
      <c r="AU132">
        <f>IF(播種日比較!$C$11-AF132&gt;0,0,AU131+1)</f>
        <v>62</v>
      </c>
      <c r="AV132">
        <f>IF(播種日比較!$C$11-AG132&gt;0,0,AV131+1)</f>
        <v>70</v>
      </c>
      <c r="AW132">
        <f>IF(播種日比較!$C$11-AH132&gt;0,0,AW131+1)</f>
        <v>74</v>
      </c>
      <c r="AX132">
        <f>IF(播種日比較!$C$11-AI132&gt;0,0,AX131+1)</f>
        <v>0</v>
      </c>
      <c r="AY132">
        <f>IF(播種日比較!$C$11-AJ132&gt;0,0,AY131+1)</f>
        <v>0</v>
      </c>
      <c r="AZ132">
        <f>IF(播種日比較!$C$11-AK132&gt;0,0,AZ131+1)</f>
        <v>16</v>
      </c>
      <c r="BA132">
        <f>IF(播種日比較!$C$11-AL132&gt;0,0,BA131+1)</f>
        <v>46</v>
      </c>
      <c r="BB132">
        <f>IF(播種日比較!$C$11-AM132&gt;0,0,BB131+1)</f>
        <v>65</v>
      </c>
      <c r="BC132">
        <f>IF(播種日比較!$C$11-AN132&gt;0,0,BC131+1)</f>
        <v>8</v>
      </c>
      <c r="BD132">
        <f>IF(播種日比較!$C$11-AO132&gt;0,0,BD131+1)</f>
        <v>25</v>
      </c>
      <c r="BE132">
        <f>IF(播種日比較!$C$11-AP132&gt;0,0,BE131+1)</f>
        <v>46</v>
      </c>
      <c r="BF132">
        <f>IF(播種日比較!$C$11-AQ132&gt;0,0,BF131+1)</f>
        <v>63</v>
      </c>
      <c r="BG132">
        <f>IF(播種日比較!$C$11-AR132&gt;0,0,BG131+1)</f>
        <v>72</v>
      </c>
      <c r="BH132" s="1">
        <f t="shared" si="85"/>
        <v>42736</v>
      </c>
      <c r="BI132">
        <f t="shared" ref="BI132:BI195" si="102">COUNTIF(AS132:BG132,0)</f>
        <v>2</v>
      </c>
    </row>
    <row r="133" spans="8:61" x14ac:dyDescent="0.45">
      <c r="H133" s="1">
        <f t="shared" si="86"/>
        <v>42737</v>
      </c>
      <c r="I133">
        <f>$H133-播種日比較!$C$5</f>
        <v>130</v>
      </c>
      <c r="J133">
        <f>$H133-播種日比較!$C$6</f>
        <v>125</v>
      </c>
      <c r="K133">
        <f>$H133-播種日比較!$C$7</f>
        <v>120</v>
      </c>
      <c r="L133">
        <f>$H133-播種日比較!$C$8</f>
        <v>115</v>
      </c>
      <c r="M133">
        <f>$H133-播種日比較!$C$9</f>
        <v>110</v>
      </c>
      <c r="N133" s="3">
        <f t="shared" si="87"/>
        <v>887.51986831456941</v>
      </c>
      <c r="O133" s="3">
        <f t="shared" si="88"/>
        <v>790.82399186857378</v>
      </c>
      <c r="P133" s="3">
        <f t="shared" si="89"/>
        <v>687.12001727860991</v>
      </c>
      <c r="Q133" s="3">
        <f t="shared" si="90"/>
        <v>580.28623785596369</v>
      </c>
      <c r="R133" s="3">
        <f t="shared" si="91"/>
        <v>475.5448554531452</v>
      </c>
      <c r="S133" s="3">
        <f t="shared" si="92"/>
        <v>764.62478378541709</v>
      </c>
      <c r="T133" s="3">
        <f t="shared" si="93"/>
        <v>815.89465643207859</v>
      </c>
      <c r="U133" s="3">
        <f t="shared" si="94"/>
        <v>842.22356946264074</v>
      </c>
      <c r="V133" s="3">
        <f t="shared" si="95"/>
        <v>840.4442347425271</v>
      </c>
      <c r="W133" s="3">
        <f t="shared" si="96"/>
        <v>810.03413053986969</v>
      </c>
      <c r="X133" s="3">
        <f t="shared" si="97"/>
        <v>551.04896746990926</v>
      </c>
      <c r="Y133" s="3">
        <f t="shared" si="98"/>
        <v>546.94549658934568</v>
      </c>
      <c r="Z133" s="3">
        <f t="shared" si="99"/>
        <v>533.36082154879318</v>
      </c>
      <c r="AA133" s="3">
        <f t="shared" si="100"/>
        <v>506.63295644214583</v>
      </c>
      <c r="AB133" s="3">
        <f t="shared" si="101"/>
        <v>463.31249226940884</v>
      </c>
      <c r="AC133">
        <f>IF(H133&lt;播種日比較!$C$14,0,播種日比較!$C$13*0.02*播種日比較!$C$12)</f>
        <v>24</v>
      </c>
      <c r="AD133" s="3">
        <f t="shared" ref="AD133:AD196" si="103">AD132+IF(ISNA(N133),0,$AC133/0.85*1000/N133/100)</f>
        <v>60.604436312074256</v>
      </c>
      <c r="AE133" s="3">
        <f t="shared" ref="AE133:AE196" si="104">AE132+IF(ISNA(O133),0,$AC133/0.85*1000/O133/100)</f>
        <v>80.721088158375366</v>
      </c>
      <c r="AF133" s="3">
        <f t="shared" ref="AF133:AF196" si="105">AF132+IF(ISNA(P133),0,$AC133/0.85*1000/P133/100)</f>
        <v>111.39401033605327</v>
      </c>
      <c r="AG133" s="3">
        <f t="shared" ref="AG133:AG196" si="106">AG132+IF(ISNA(Q133),0,$AC133/0.85*1000/Q133/100)</f>
        <v>157.75329052545581</v>
      </c>
      <c r="AH133" s="3">
        <f t="shared" ref="AH133:AH196" si="107">AH132+IF(ISNA(R133),0,$AC133/0.85*1000/R133/100)</f>
        <v>226.05183663825531</v>
      </c>
      <c r="AI133" s="3">
        <f t="shared" ref="AI133:AI196" si="108">AI132+IF(ISNA(S133),0,$AC133/0.85*1000/S133/100)</f>
        <v>54.007608264552459</v>
      </c>
      <c r="AJ133" s="3">
        <f t="shared" ref="AJ133:AJ196" si="109">AJ132+IF(ISNA(T133),0,$AC133/0.85*1000/T133/100)</f>
        <v>57.662415536598949</v>
      </c>
      <c r="AK133" s="3">
        <f t="shared" ref="AK133:AK196" si="110">AK132+IF(ISNA(U133),0,$AC133/0.85*1000/U133/100)</f>
        <v>65.760327247318386</v>
      </c>
      <c r="AL133" s="3">
        <f t="shared" ref="AL133:AL196" si="111">AL132+IF(ISNA(V133),0,$AC133/0.85*1000/V133/100)</f>
        <v>80.930990126221957</v>
      </c>
      <c r="AM133" s="3">
        <f t="shared" ref="AM133:AM196" si="112">AM132+IF(ISNA(W133),0,$AC133/0.85*1000/W133/100)</f>
        <v>108.90121953282828</v>
      </c>
      <c r="AN133" s="3">
        <f t="shared" ref="AN133:AN196" si="113">AN132+IF(ISNA(X133),0,$AC133/0.85*1000/X133/100)</f>
        <v>64.273474704725231</v>
      </c>
      <c r="AO133" s="3">
        <f t="shared" ref="AO133:AO196" si="114">AO132+IF(ISNA(Y133),0,$AC133/0.85*1000/Y133/100)</f>
        <v>73.988850871587545</v>
      </c>
      <c r="AP133" s="3">
        <f t="shared" ref="AP133:AP196" si="115">AP132+IF(ISNA(Z133),0,$AC133/0.85*1000/Z133/100)</f>
        <v>91.293681259729937</v>
      </c>
      <c r="AQ133" s="3">
        <f t="shared" ref="AQ133:AQ196" si="116">AQ132+IF(ISNA(AA133),0,$AC133/0.85*1000/AA133/100)</f>
        <v>123.12733046978194</v>
      </c>
      <c r="AR133" s="3">
        <f t="shared" ref="AR133:AR196" si="117">AR132+IF(ISNA(AB133),0,$AC133/0.85*1000/AB133/100)</f>
        <v>184.44930217150889</v>
      </c>
      <c r="AS133">
        <f>IF(播種日比較!$C$11-AD133&gt;0,0,AS132+1)</f>
        <v>2</v>
      </c>
      <c r="AT133">
        <f>IF(播種日比較!$C$11-AE133&gt;0,0,AT132+1)</f>
        <v>43</v>
      </c>
      <c r="AU133">
        <f>IF(播種日比較!$C$11-AF133&gt;0,0,AU132+1)</f>
        <v>63</v>
      </c>
      <c r="AV133">
        <f>IF(播種日比較!$C$11-AG133&gt;0,0,AV132+1)</f>
        <v>71</v>
      </c>
      <c r="AW133">
        <f>IF(播種日比較!$C$11-AH133&gt;0,0,AW132+1)</f>
        <v>75</v>
      </c>
      <c r="AX133">
        <f>IF(播種日比較!$C$11-AI133&gt;0,0,AX132+1)</f>
        <v>0</v>
      </c>
      <c r="AY133">
        <f>IF(播種日比較!$C$11-AJ133&gt;0,0,AY132+1)</f>
        <v>0</v>
      </c>
      <c r="AZ133">
        <f>IF(播種日比較!$C$11-AK133&gt;0,0,AZ132+1)</f>
        <v>17</v>
      </c>
      <c r="BA133">
        <f>IF(播種日比較!$C$11-AL133&gt;0,0,BA132+1)</f>
        <v>47</v>
      </c>
      <c r="BB133">
        <f>IF(播種日比較!$C$11-AM133&gt;0,0,BB132+1)</f>
        <v>66</v>
      </c>
      <c r="BC133">
        <f>IF(播種日比較!$C$11-AN133&gt;0,0,BC132+1)</f>
        <v>9</v>
      </c>
      <c r="BD133">
        <f>IF(播種日比較!$C$11-AO133&gt;0,0,BD132+1)</f>
        <v>26</v>
      </c>
      <c r="BE133">
        <f>IF(播種日比較!$C$11-AP133&gt;0,0,BE132+1)</f>
        <v>47</v>
      </c>
      <c r="BF133">
        <f>IF(播種日比較!$C$11-AQ133&gt;0,0,BF132+1)</f>
        <v>64</v>
      </c>
      <c r="BG133">
        <f>IF(播種日比較!$C$11-AR133&gt;0,0,BG132+1)</f>
        <v>73</v>
      </c>
      <c r="BH133" s="1">
        <f t="shared" ref="BH133:BH196" si="118">BH132+1</f>
        <v>42737</v>
      </c>
      <c r="BI133">
        <f t="shared" si="102"/>
        <v>2</v>
      </c>
    </row>
    <row r="134" spans="8:61" x14ac:dyDescent="0.45">
      <c r="H134" s="1">
        <f t="shared" si="86"/>
        <v>42738</v>
      </c>
      <c r="I134">
        <f>$H134-播種日比較!$C$5</f>
        <v>131</v>
      </c>
      <c r="J134">
        <f>$H134-播種日比較!$C$6</f>
        <v>126</v>
      </c>
      <c r="K134">
        <f>$H134-播種日比較!$C$7</f>
        <v>121</v>
      </c>
      <c r="L134">
        <f>$H134-播種日比較!$C$8</f>
        <v>116</v>
      </c>
      <c r="M134">
        <f>$H134-播種日比較!$C$9</f>
        <v>111</v>
      </c>
      <c r="N134" s="3">
        <f t="shared" si="87"/>
        <v>894.08815546450717</v>
      </c>
      <c r="O134" s="3">
        <f t="shared" si="88"/>
        <v>798.08711684875914</v>
      </c>
      <c r="P134" s="3">
        <f t="shared" si="89"/>
        <v>694.84424025173439</v>
      </c>
      <c r="Q134" s="3">
        <f t="shared" si="90"/>
        <v>588.12460445033093</v>
      </c>
      <c r="R134" s="3">
        <f t="shared" si="91"/>
        <v>483.09210642098435</v>
      </c>
      <c r="S134" s="3">
        <f t="shared" si="92"/>
        <v>767.93565503616003</v>
      </c>
      <c r="T134" s="3">
        <f t="shared" si="93"/>
        <v>820.04779546540749</v>
      </c>
      <c r="U134" s="3">
        <f t="shared" si="94"/>
        <v>847.26376116225822</v>
      </c>
      <c r="V134" s="3">
        <f t="shared" si="95"/>
        <v>846.35766841581562</v>
      </c>
      <c r="W134" s="3">
        <f t="shared" si="96"/>
        <v>816.73583293400691</v>
      </c>
      <c r="X134" s="3">
        <f t="shared" si="97"/>
        <v>552.76849482958778</v>
      </c>
      <c r="Y134" s="3">
        <f t="shared" si="98"/>
        <v>549.16945085896839</v>
      </c>
      <c r="Z134" s="3">
        <f t="shared" si="99"/>
        <v>536.26088026224966</v>
      </c>
      <c r="AA134" s="3">
        <f t="shared" si="100"/>
        <v>510.36615884820628</v>
      </c>
      <c r="AB134" s="3">
        <f t="shared" si="101"/>
        <v>467.94212082533556</v>
      </c>
      <c r="AC134">
        <f>IF(H134&lt;播種日比較!$C$14,0,播種日比較!$C$13*0.02*播種日比較!$C$12)</f>
        <v>24</v>
      </c>
      <c r="AD134" s="3">
        <f t="shared" si="103"/>
        <v>60.920236202108342</v>
      </c>
      <c r="AE134" s="3">
        <f t="shared" si="104"/>
        <v>81.074875276617973</v>
      </c>
      <c r="AF134" s="3">
        <f t="shared" si="105"/>
        <v>111.80036463075704</v>
      </c>
      <c r="AG134" s="3">
        <f t="shared" si="106"/>
        <v>158.23338086522381</v>
      </c>
      <c r="AH134" s="3">
        <f t="shared" si="107"/>
        <v>226.63630684056994</v>
      </c>
      <c r="AI134" s="3">
        <f t="shared" si="108"/>
        <v>54.375286128348449</v>
      </c>
      <c r="AJ134" s="3">
        <f t="shared" si="109"/>
        <v>58.006728322680189</v>
      </c>
      <c r="AK134" s="3">
        <f t="shared" si="110"/>
        <v>66.093579953405026</v>
      </c>
      <c r="AL134" s="3">
        <f t="shared" si="111"/>
        <v>81.264599605657494</v>
      </c>
      <c r="AM134" s="3">
        <f t="shared" si="112"/>
        <v>109.24692854887837</v>
      </c>
      <c r="AN134" s="3">
        <f t="shared" si="113"/>
        <v>64.784272523011737</v>
      </c>
      <c r="AO134" s="3">
        <f t="shared" si="114"/>
        <v>74.502996261020328</v>
      </c>
      <c r="AP134" s="3">
        <f t="shared" si="115"/>
        <v>91.820202868090391</v>
      </c>
      <c r="AQ134" s="3">
        <f t="shared" si="116"/>
        <v>123.68056648725944</v>
      </c>
      <c r="AR134" s="3">
        <f t="shared" si="117"/>
        <v>185.05269504556449</v>
      </c>
      <c r="AS134">
        <f>IF(播種日比較!$C$11-AD134&gt;0,0,AS133+1)</f>
        <v>3</v>
      </c>
      <c r="AT134">
        <f>IF(播種日比較!$C$11-AE134&gt;0,0,AT133+1)</f>
        <v>44</v>
      </c>
      <c r="AU134">
        <f>IF(播種日比較!$C$11-AF134&gt;0,0,AU133+1)</f>
        <v>64</v>
      </c>
      <c r="AV134">
        <f>IF(播種日比較!$C$11-AG134&gt;0,0,AV133+1)</f>
        <v>72</v>
      </c>
      <c r="AW134">
        <f>IF(播種日比較!$C$11-AH134&gt;0,0,AW133+1)</f>
        <v>76</v>
      </c>
      <c r="AX134">
        <f>IF(播種日比較!$C$11-AI134&gt;0,0,AX133+1)</f>
        <v>0</v>
      </c>
      <c r="AY134">
        <f>IF(播種日比較!$C$11-AJ134&gt;0,0,AY133+1)</f>
        <v>0</v>
      </c>
      <c r="AZ134">
        <f>IF(播種日比較!$C$11-AK134&gt;0,0,AZ133+1)</f>
        <v>18</v>
      </c>
      <c r="BA134">
        <f>IF(播種日比較!$C$11-AL134&gt;0,0,BA133+1)</f>
        <v>48</v>
      </c>
      <c r="BB134">
        <f>IF(播種日比較!$C$11-AM134&gt;0,0,BB133+1)</f>
        <v>67</v>
      </c>
      <c r="BC134">
        <f>IF(播種日比較!$C$11-AN134&gt;0,0,BC133+1)</f>
        <v>10</v>
      </c>
      <c r="BD134">
        <f>IF(播種日比較!$C$11-AO134&gt;0,0,BD133+1)</f>
        <v>27</v>
      </c>
      <c r="BE134">
        <f>IF(播種日比較!$C$11-AP134&gt;0,0,BE133+1)</f>
        <v>48</v>
      </c>
      <c r="BF134">
        <f>IF(播種日比較!$C$11-AQ134&gt;0,0,BF133+1)</f>
        <v>65</v>
      </c>
      <c r="BG134">
        <f>IF(播種日比較!$C$11-AR134&gt;0,0,BG133+1)</f>
        <v>74</v>
      </c>
      <c r="BH134" s="1">
        <f t="shared" si="118"/>
        <v>42738</v>
      </c>
      <c r="BI134">
        <f t="shared" si="102"/>
        <v>2</v>
      </c>
    </row>
    <row r="135" spans="8:61" x14ac:dyDescent="0.45">
      <c r="H135" s="1">
        <f t="shared" si="86"/>
        <v>42739</v>
      </c>
      <c r="I135">
        <f>$H135-播種日比較!$C$5</f>
        <v>132</v>
      </c>
      <c r="J135">
        <f>$H135-播種日比較!$C$6</f>
        <v>127</v>
      </c>
      <c r="K135">
        <f>$H135-播種日比較!$C$7</f>
        <v>122</v>
      </c>
      <c r="L135">
        <f>$H135-播種日比較!$C$8</f>
        <v>117</v>
      </c>
      <c r="M135">
        <f>$H135-播種日比較!$C$9</f>
        <v>112</v>
      </c>
      <c r="N135" s="3">
        <f t="shared" si="87"/>
        <v>900.53016520465735</v>
      </c>
      <c r="O135" s="3">
        <f t="shared" si="88"/>
        <v>805.23456323641744</v>
      </c>
      <c r="P135" s="3">
        <f t="shared" si="89"/>
        <v>702.4736558923471</v>
      </c>
      <c r="Q135" s="3">
        <f t="shared" si="90"/>
        <v>595.89747436144239</v>
      </c>
      <c r="R135" s="3">
        <f t="shared" si="91"/>
        <v>490.60684359885988</v>
      </c>
      <c r="S135" s="3">
        <f t="shared" si="92"/>
        <v>771.15571241482689</v>
      </c>
      <c r="T135" s="3">
        <f t="shared" si="93"/>
        <v>824.09002722595824</v>
      </c>
      <c r="U135" s="3">
        <f t="shared" si="94"/>
        <v>852.17365220499369</v>
      </c>
      <c r="V135" s="3">
        <f t="shared" si="95"/>
        <v>852.12415313293377</v>
      </c>
      <c r="W135" s="3">
        <f t="shared" si="96"/>
        <v>823.27890011152454</v>
      </c>
      <c r="X135" s="3">
        <f t="shared" si="97"/>
        <v>554.43592172068611</v>
      </c>
      <c r="Y135" s="3">
        <f t="shared" si="98"/>
        <v>551.33017460999019</v>
      </c>
      <c r="Z135" s="3">
        <f t="shared" si="99"/>
        <v>539.08625384323011</v>
      </c>
      <c r="AA135" s="3">
        <f t="shared" si="100"/>
        <v>514.01654870563266</v>
      </c>
      <c r="AB135" s="3">
        <f t="shared" si="101"/>
        <v>472.49003090341631</v>
      </c>
      <c r="AC135">
        <f>IF(H135&lt;播種日比較!$C$14,0,播種日比較!$C$13*0.02*播種日比較!$C$12)</f>
        <v>24</v>
      </c>
      <c r="AD135" s="3">
        <f t="shared" si="103"/>
        <v>61.233776994062048</v>
      </c>
      <c r="AE135" s="3">
        <f t="shared" si="104"/>
        <v>81.425522099379322</v>
      </c>
      <c r="AF135" s="3">
        <f t="shared" si="105"/>
        <v>112.2023055986611</v>
      </c>
      <c r="AG135" s="3">
        <f t="shared" si="106"/>
        <v>158.70720892009018</v>
      </c>
      <c r="AH135" s="3">
        <f t="shared" si="107"/>
        <v>227.21182457918374</v>
      </c>
      <c r="AI135" s="3">
        <f t="shared" si="108"/>
        <v>54.741428707118047</v>
      </c>
      <c r="AJ135" s="3">
        <f t="shared" si="109"/>
        <v>58.349352225225061</v>
      </c>
      <c r="AK135" s="3">
        <f t="shared" si="110"/>
        <v>66.424912587834498</v>
      </c>
      <c r="AL135" s="3">
        <f t="shared" si="111"/>
        <v>81.595951486880864</v>
      </c>
      <c r="AM135" s="3">
        <f t="shared" si="112"/>
        <v>109.58989001811828</v>
      </c>
      <c r="AN135" s="3">
        <f t="shared" si="113"/>
        <v>65.293534152922348</v>
      </c>
      <c r="AO135" s="3">
        <f t="shared" si="114"/>
        <v>75.015126657975671</v>
      </c>
      <c r="AP135" s="3">
        <f t="shared" si="115"/>
        <v>92.343964954701818</v>
      </c>
      <c r="AQ135" s="3">
        <f t="shared" si="116"/>
        <v>124.22987359009004</v>
      </c>
      <c r="AR135" s="3">
        <f t="shared" si="117"/>
        <v>185.65028001605921</v>
      </c>
      <c r="AS135">
        <f>IF(播種日比較!$C$11-AD135&gt;0,0,AS134+1)</f>
        <v>4</v>
      </c>
      <c r="AT135">
        <f>IF(播種日比較!$C$11-AE135&gt;0,0,AT134+1)</f>
        <v>45</v>
      </c>
      <c r="AU135">
        <f>IF(播種日比較!$C$11-AF135&gt;0,0,AU134+1)</f>
        <v>65</v>
      </c>
      <c r="AV135">
        <f>IF(播種日比較!$C$11-AG135&gt;0,0,AV134+1)</f>
        <v>73</v>
      </c>
      <c r="AW135">
        <f>IF(播種日比較!$C$11-AH135&gt;0,0,AW134+1)</f>
        <v>77</v>
      </c>
      <c r="AX135">
        <f>IF(播種日比較!$C$11-AI135&gt;0,0,AX134+1)</f>
        <v>0</v>
      </c>
      <c r="AY135">
        <f>IF(播種日比較!$C$11-AJ135&gt;0,0,AY134+1)</f>
        <v>0</v>
      </c>
      <c r="AZ135">
        <f>IF(播種日比較!$C$11-AK135&gt;0,0,AZ134+1)</f>
        <v>19</v>
      </c>
      <c r="BA135">
        <f>IF(播種日比較!$C$11-AL135&gt;0,0,BA134+1)</f>
        <v>49</v>
      </c>
      <c r="BB135">
        <f>IF(播種日比較!$C$11-AM135&gt;0,0,BB134+1)</f>
        <v>68</v>
      </c>
      <c r="BC135">
        <f>IF(播種日比較!$C$11-AN135&gt;0,0,BC134+1)</f>
        <v>11</v>
      </c>
      <c r="BD135">
        <f>IF(播種日比較!$C$11-AO135&gt;0,0,BD134+1)</f>
        <v>28</v>
      </c>
      <c r="BE135">
        <f>IF(播種日比較!$C$11-AP135&gt;0,0,BE134+1)</f>
        <v>49</v>
      </c>
      <c r="BF135">
        <f>IF(播種日比較!$C$11-AQ135&gt;0,0,BF134+1)</f>
        <v>66</v>
      </c>
      <c r="BG135">
        <f>IF(播種日比較!$C$11-AR135&gt;0,0,BG134+1)</f>
        <v>75</v>
      </c>
      <c r="BH135" s="1">
        <f t="shared" si="118"/>
        <v>42739</v>
      </c>
      <c r="BI135">
        <f t="shared" si="102"/>
        <v>2</v>
      </c>
    </row>
    <row r="136" spans="8:61" x14ac:dyDescent="0.45">
      <c r="H136" s="1">
        <f t="shared" si="86"/>
        <v>42740</v>
      </c>
      <c r="I136">
        <f>$H136-播種日比較!$C$5</f>
        <v>133</v>
      </c>
      <c r="J136">
        <f>$H136-播種日比較!$C$6</f>
        <v>128</v>
      </c>
      <c r="K136">
        <f>$H136-播種日比較!$C$7</f>
        <v>123</v>
      </c>
      <c r="L136">
        <f>$H136-播種日比較!$C$8</f>
        <v>118</v>
      </c>
      <c r="M136">
        <f>$H136-播種日比較!$C$9</f>
        <v>113</v>
      </c>
      <c r="N136" s="3">
        <f t="shared" si="87"/>
        <v>906.84711466950966</v>
      </c>
      <c r="O136" s="3">
        <f t="shared" si="88"/>
        <v>812.2666004635588</v>
      </c>
      <c r="P136" s="3">
        <f t="shared" si="89"/>
        <v>710.00750245140375</v>
      </c>
      <c r="Q136" s="3">
        <f t="shared" si="90"/>
        <v>603.60320262087646</v>
      </c>
      <c r="R136" s="3">
        <f t="shared" si="91"/>
        <v>498.08690809935308</v>
      </c>
      <c r="S136" s="3">
        <f t="shared" si="92"/>
        <v>774.28702663411525</v>
      </c>
      <c r="T136" s="3">
        <f t="shared" si="93"/>
        <v>828.02369308265418</v>
      </c>
      <c r="U136" s="3">
        <f t="shared" si="94"/>
        <v>856.95572494382839</v>
      </c>
      <c r="V136" s="3">
        <f t="shared" si="95"/>
        <v>857.74611623645399</v>
      </c>
      <c r="W136" s="3">
        <f t="shared" si="96"/>
        <v>829.6654526610788</v>
      </c>
      <c r="X136" s="3">
        <f t="shared" si="97"/>
        <v>556.05266196893149</v>
      </c>
      <c r="Y136" s="3">
        <f t="shared" si="98"/>
        <v>553.4291948769802</v>
      </c>
      <c r="Z136" s="3">
        <f t="shared" si="99"/>
        <v>541.83841102628242</v>
      </c>
      <c r="AA136" s="3">
        <f t="shared" si="100"/>
        <v>517.58520831689748</v>
      </c>
      <c r="AB136" s="3">
        <f t="shared" si="101"/>
        <v>476.95647167281663</v>
      </c>
      <c r="AC136">
        <f>IF(H136&lt;播種日比較!$C$14,0,播種日比較!$C$13*0.02*播種日比較!$C$12)</f>
        <v>24</v>
      </c>
      <c r="AD136" s="3">
        <f t="shared" si="103"/>
        <v>61.545133711869298</v>
      </c>
      <c r="AE136" s="3">
        <f t="shared" si="104"/>
        <v>81.773133266716911</v>
      </c>
      <c r="AF136" s="3">
        <f t="shared" si="105"/>
        <v>112.59998159532537</v>
      </c>
      <c r="AG136" s="3">
        <f t="shared" si="106"/>
        <v>159.17498798413504</v>
      </c>
      <c r="AH136" s="3">
        <f t="shared" si="107"/>
        <v>227.77869942890405</v>
      </c>
      <c r="AI136" s="3">
        <f t="shared" si="108"/>
        <v>55.106090559201348</v>
      </c>
      <c r="AJ136" s="3">
        <f t="shared" si="109"/>
        <v>58.69034843527951</v>
      </c>
      <c r="AK136" s="3">
        <f t="shared" si="110"/>
        <v>66.754396285717462</v>
      </c>
      <c r="AL136" s="3">
        <f t="shared" si="111"/>
        <v>81.925131573892344</v>
      </c>
      <c r="AM136" s="3">
        <f t="shared" si="112"/>
        <v>109.93021145764652</v>
      </c>
      <c r="AN136" s="3">
        <f t="shared" si="113"/>
        <v>65.801315088952194</v>
      </c>
      <c r="AO136" s="3">
        <f t="shared" si="114"/>
        <v>75.525314670805813</v>
      </c>
      <c r="AP136" s="3">
        <f t="shared" si="115"/>
        <v>92.865066699116127</v>
      </c>
      <c r="AQ136" s="3">
        <f t="shared" si="116"/>
        <v>124.77539331638715</v>
      </c>
      <c r="AR136" s="3">
        <f t="shared" si="117"/>
        <v>186.24226892478748</v>
      </c>
      <c r="AS136">
        <f>IF(播種日比較!$C$11-AD136&gt;0,0,AS135+1)</f>
        <v>5</v>
      </c>
      <c r="AT136">
        <f>IF(播種日比較!$C$11-AE136&gt;0,0,AT135+1)</f>
        <v>46</v>
      </c>
      <c r="AU136">
        <f>IF(播種日比較!$C$11-AF136&gt;0,0,AU135+1)</f>
        <v>66</v>
      </c>
      <c r="AV136">
        <f>IF(播種日比較!$C$11-AG136&gt;0,0,AV135+1)</f>
        <v>74</v>
      </c>
      <c r="AW136">
        <f>IF(播種日比較!$C$11-AH136&gt;0,0,AW135+1)</f>
        <v>78</v>
      </c>
      <c r="AX136">
        <f>IF(播種日比較!$C$11-AI136&gt;0,0,AX135+1)</f>
        <v>0</v>
      </c>
      <c r="AY136">
        <f>IF(播種日比較!$C$11-AJ136&gt;0,0,AY135+1)</f>
        <v>0</v>
      </c>
      <c r="AZ136">
        <f>IF(播種日比較!$C$11-AK136&gt;0,0,AZ135+1)</f>
        <v>20</v>
      </c>
      <c r="BA136">
        <f>IF(播種日比較!$C$11-AL136&gt;0,0,BA135+1)</f>
        <v>50</v>
      </c>
      <c r="BB136">
        <f>IF(播種日比較!$C$11-AM136&gt;0,0,BB135+1)</f>
        <v>69</v>
      </c>
      <c r="BC136">
        <f>IF(播種日比較!$C$11-AN136&gt;0,0,BC135+1)</f>
        <v>12</v>
      </c>
      <c r="BD136">
        <f>IF(播種日比較!$C$11-AO136&gt;0,0,BD135+1)</f>
        <v>29</v>
      </c>
      <c r="BE136">
        <f>IF(播種日比較!$C$11-AP136&gt;0,0,BE135+1)</f>
        <v>50</v>
      </c>
      <c r="BF136">
        <f>IF(播種日比較!$C$11-AQ136&gt;0,0,BF135+1)</f>
        <v>67</v>
      </c>
      <c r="BG136">
        <f>IF(播種日比較!$C$11-AR136&gt;0,0,BG135+1)</f>
        <v>76</v>
      </c>
      <c r="BH136" s="1">
        <f t="shared" si="118"/>
        <v>42740</v>
      </c>
      <c r="BI136">
        <f t="shared" si="102"/>
        <v>2</v>
      </c>
    </row>
    <row r="137" spans="8:61" x14ac:dyDescent="0.45">
      <c r="H137" s="1">
        <f t="shared" si="86"/>
        <v>42741</v>
      </c>
      <c r="I137">
        <f>$H137-播種日比較!$C$5</f>
        <v>134</v>
      </c>
      <c r="J137">
        <f>$H137-播種日比較!$C$6</f>
        <v>129</v>
      </c>
      <c r="K137">
        <f>$H137-播種日比較!$C$7</f>
        <v>124</v>
      </c>
      <c r="L137">
        <f>$H137-播種日比較!$C$8</f>
        <v>119</v>
      </c>
      <c r="M137">
        <f>$H137-播種日比較!$C$9</f>
        <v>114</v>
      </c>
      <c r="N137" s="3">
        <f t="shared" si="87"/>
        <v>913.04027607711714</v>
      </c>
      <c r="O137" s="3">
        <f t="shared" si="88"/>
        <v>819.18358313606348</v>
      </c>
      <c r="P137" s="3">
        <f t="shared" si="89"/>
        <v>717.44512020629554</v>
      </c>
      <c r="Q137" s="3">
        <f t="shared" si="90"/>
        <v>611.2402430517393</v>
      </c>
      <c r="R137" s="3">
        <f t="shared" si="91"/>
        <v>505.53021733608273</v>
      </c>
      <c r="S137" s="3">
        <f t="shared" si="92"/>
        <v>777.33164771832799</v>
      </c>
      <c r="T137" s="3">
        <f t="shared" si="93"/>
        <v>831.85112434220775</v>
      </c>
      <c r="U137" s="3">
        <f t="shared" si="94"/>
        <v>861.61247108810767</v>
      </c>
      <c r="V137" s="3">
        <f t="shared" si="95"/>
        <v>863.22602403272685</v>
      </c>
      <c r="W137" s="3">
        <f t="shared" si="96"/>
        <v>835.89768989924448</v>
      </c>
      <c r="X137" s="3">
        <f t="shared" si="97"/>
        <v>557.62010191058096</v>
      </c>
      <c r="Y137" s="3">
        <f t="shared" si="98"/>
        <v>555.46801926667661</v>
      </c>
      <c r="Z137" s="3">
        <f t="shared" si="99"/>
        <v>544.51882005537595</v>
      </c>
      <c r="AA137" s="3">
        <f t="shared" si="100"/>
        <v>521.07325148617247</v>
      </c>
      <c r="AB137" s="3">
        <f t="shared" si="101"/>
        <v>481.34176287463623</v>
      </c>
      <c r="AC137">
        <f>IF(H137&lt;播種日比較!$C$14,0,播種日比較!$C$13*0.02*播種日比較!$C$12)</f>
        <v>24</v>
      </c>
      <c r="AD137" s="3">
        <f t="shared" si="103"/>
        <v>61.854378493917253</v>
      </c>
      <c r="AE137" s="3">
        <f t="shared" si="104"/>
        <v>82.117809291711879</v>
      </c>
      <c r="AF137" s="3">
        <f t="shared" si="105"/>
        <v>112.99353496020892</v>
      </c>
      <c r="AG137" s="3">
        <f t="shared" si="106"/>
        <v>159.63692245979516</v>
      </c>
      <c r="AH137" s="3">
        <f t="shared" si="107"/>
        <v>228.33722774530094</v>
      </c>
      <c r="AI137" s="3">
        <f t="shared" si="108"/>
        <v>55.46932411852606</v>
      </c>
      <c r="AJ137" s="3">
        <f t="shared" si="109"/>
        <v>59.029775687240907</v>
      </c>
      <c r="AK137" s="3">
        <f t="shared" si="110"/>
        <v>67.082099227180109</v>
      </c>
      <c r="AL137" s="3">
        <f t="shared" si="111"/>
        <v>82.252221968893878</v>
      </c>
      <c r="AM137" s="3">
        <f t="shared" si="112"/>
        <v>110.26799554843699</v>
      </c>
      <c r="AN137" s="3">
        <f t="shared" si="113"/>
        <v>66.307668680239601</v>
      </c>
      <c r="AO137" s="3">
        <f t="shared" si="114"/>
        <v>76.033630057800067</v>
      </c>
      <c r="AP137" s="3">
        <f t="shared" si="115"/>
        <v>93.383603305707169</v>
      </c>
      <c r="AQ137" s="3">
        <f t="shared" si="116"/>
        <v>125.31726135580611</v>
      </c>
      <c r="AR137" s="3">
        <f t="shared" si="117"/>
        <v>186.82886448526872</v>
      </c>
      <c r="AS137">
        <f>IF(播種日比較!$C$11-AD137&gt;0,0,AS136+1)</f>
        <v>6</v>
      </c>
      <c r="AT137">
        <f>IF(播種日比較!$C$11-AE137&gt;0,0,AT136+1)</f>
        <v>47</v>
      </c>
      <c r="AU137">
        <f>IF(播種日比較!$C$11-AF137&gt;0,0,AU136+1)</f>
        <v>67</v>
      </c>
      <c r="AV137">
        <f>IF(播種日比較!$C$11-AG137&gt;0,0,AV136+1)</f>
        <v>75</v>
      </c>
      <c r="AW137">
        <f>IF(播種日比較!$C$11-AH137&gt;0,0,AW136+1)</f>
        <v>79</v>
      </c>
      <c r="AX137">
        <f>IF(播種日比較!$C$11-AI137&gt;0,0,AX136+1)</f>
        <v>0</v>
      </c>
      <c r="AY137">
        <f>IF(播種日比較!$C$11-AJ137&gt;0,0,AY136+1)</f>
        <v>0</v>
      </c>
      <c r="AZ137">
        <f>IF(播種日比較!$C$11-AK137&gt;0,0,AZ136+1)</f>
        <v>21</v>
      </c>
      <c r="BA137">
        <f>IF(播種日比較!$C$11-AL137&gt;0,0,BA136+1)</f>
        <v>51</v>
      </c>
      <c r="BB137">
        <f>IF(播種日比較!$C$11-AM137&gt;0,0,BB136+1)</f>
        <v>70</v>
      </c>
      <c r="BC137">
        <f>IF(播種日比較!$C$11-AN137&gt;0,0,BC136+1)</f>
        <v>13</v>
      </c>
      <c r="BD137">
        <f>IF(播種日比較!$C$11-AO137&gt;0,0,BD136+1)</f>
        <v>30</v>
      </c>
      <c r="BE137">
        <f>IF(播種日比較!$C$11-AP137&gt;0,0,BE136+1)</f>
        <v>51</v>
      </c>
      <c r="BF137">
        <f>IF(播種日比較!$C$11-AQ137&gt;0,0,BF136+1)</f>
        <v>68</v>
      </c>
      <c r="BG137">
        <f>IF(播種日比較!$C$11-AR137&gt;0,0,BG136+1)</f>
        <v>77</v>
      </c>
      <c r="BH137" s="1">
        <f t="shared" si="118"/>
        <v>42741</v>
      </c>
      <c r="BI137">
        <f t="shared" si="102"/>
        <v>2</v>
      </c>
    </row>
    <row r="138" spans="8:61" x14ac:dyDescent="0.45">
      <c r="H138" s="1">
        <f t="shared" si="86"/>
        <v>42742</v>
      </c>
      <c r="I138">
        <f>$H138-播種日比較!$C$5</f>
        <v>135</v>
      </c>
      <c r="J138">
        <f>$H138-播種日比較!$C$6</f>
        <v>130</v>
      </c>
      <c r="K138">
        <f>$H138-播種日比較!$C$7</f>
        <v>125</v>
      </c>
      <c r="L138">
        <f>$H138-播種日比較!$C$8</f>
        <v>120</v>
      </c>
      <c r="M138">
        <f>$H138-播種日比較!$C$9</f>
        <v>115</v>
      </c>
      <c r="N138" s="3">
        <f t="shared" si="87"/>
        <v>919.11097227823552</v>
      </c>
      <c r="O138" s="3">
        <f t="shared" si="88"/>
        <v>825.98594658675381</v>
      </c>
      <c r="P138" s="3">
        <f t="shared" si="89"/>
        <v>724.78594796933533</v>
      </c>
      <c r="Q138" s="3">
        <f t="shared" si="90"/>
        <v>618.80714646274953</v>
      </c>
      <c r="R138" s="3">
        <f t="shared" si="91"/>
        <v>512.93476500674376</v>
      </c>
      <c r="S138" s="3">
        <f t="shared" si="92"/>
        <v>780.29160329250215</v>
      </c>
      <c r="T138" s="3">
        <f t="shared" si="93"/>
        <v>835.57463930061419</v>
      </c>
      <c r="U138" s="3">
        <f t="shared" si="94"/>
        <v>866.14638710815575</v>
      </c>
      <c r="V138" s="3">
        <f t="shared" si="95"/>
        <v>868.5663751975643</v>
      </c>
      <c r="W138" s="3">
        <f t="shared" si="96"/>
        <v>841.97788109580551</v>
      </c>
      <c r="X138" s="3">
        <f t="shared" si="97"/>
        <v>559.13960015380962</v>
      </c>
      <c r="Y138" s="3">
        <f t="shared" si="98"/>
        <v>557.44813494055927</v>
      </c>
      <c r="Z138" s="3">
        <f t="shared" si="99"/>
        <v>547.12894649162092</v>
      </c>
      <c r="AA138" s="3">
        <f t="shared" si="100"/>
        <v>524.48182002925341</v>
      </c>
      <c r="AB138" s="3">
        <f t="shared" si="101"/>
        <v>485.64629069093206</v>
      </c>
      <c r="AC138">
        <f>IF(H138&lt;播種日比較!$C$14,0,播種日比較!$C$13*0.02*播種日比較!$C$12)</f>
        <v>24</v>
      </c>
      <c r="AD138" s="3">
        <f t="shared" si="103"/>
        <v>62.161580724869403</v>
      </c>
      <c r="AE138" s="3">
        <f t="shared" si="104"/>
        <v>82.45964675558551</v>
      </c>
      <c r="AF138" s="3">
        <f t="shared" si="105"/>
        <v>113.38310231035906</v>
      </c>
      <c r="AG138" s="3">
        <f t="shared" si="106"/>
        <v>160.0932083039236</v>
      </c>
      <c r="AH138" s="3">
        <f t="shared" si="107"/>
        <v>228.88769334139434</v>
      </c>
      <c r="AI138" s="3">
        <f t="shared" si="108"/>
        <v>55.831179788874245</v>
      </c>
      <c r="AJ138" s="3">
        <f t="shared" si="109"/>
        <v>59.367690372412305</v>
      </c>
      <c r="AK138" s="3">
        <f t="shared" si="110"/>
        <v>67.408086780068459</v>
      </c>
      <c r="AL138" s="3">
        <f t="shared" si="111"/>
        <v>82.577301259595458</v>
      </c>
      <c r="AM138" s="3">
        <f t="shared" si="112"/>
        <v>110.60334039242386</v>
      </c>
      <c r="AN138" s="3">
        <f t="shared" si="113"/>
        <v>66.812646222697339</v>
      </c>
      <c r="AO138" s="3">
        <f t="shared" si="114"/>
        <v>76.540139853920522</v>
      </c>
      <c r="AP138" s="3">
        <f t="shared" si="115"/>
        <v>93.89966618811728</v>
      </c>
      <c r="AQ138" s="3">
        <f t="shared" si="116"/>
        <v>125.85560783492853</v>
      </c>
      <c r="AR138" s="3">
        <f t="shared" si="117"/>
        <v>187.41026075368202</v>
      </c>
      <c r="AS138">
        <f>IF(播種日比較!$C$11-AD138&gt;0,0,AS137+1)</f>
        <v>7</v>
      </c>
      <c r="AT138">
        <f>IF(播種日比較!$C$11-AE138&gt;0,0,AT137+1)</f>
        <v>48</v>
      </c>
      <c r="AU138">
        <f>IF(播種日比較!$C$11-AF138&gt;0,0,AU137+1)</f>
        <v>68</v>
      </c>
      <c r="AV138">
        <f>IF(播種日比較!$C$11-AG138&gt;0,0,AV137+1)</f>
        <v>76</v>
      </c>
      <c r="AW138">
        <f>IF(播種日比較!$C$11-AH138&gt;0,0,AW137+1)</f>
        <v>80</v>
      </c>
      <c r="AX138">
        <f>IF(播種日比較!$C$11-AI138&gt;0,0,AX137+1)</f>
        <v>0</v>
      </c>
      <c r="AY138">
        <f>IF(播種日比較!$C$11-AJ138&gt;0,0,AY137+1)</f>
        <v>0</v>
      </c>
      <c r="AZ138">
        <f>IF(播種日比較!$C$11-AK138&gt;0,0,AZ137+1)</f>
        <v>22</v>
      </c>
      <c r="BA138">
        <f>IF(播種日比較!$C$11-AL138&gt;0,0,BA137+1)</f>
        <v>52</v>
      </c>
      <c r="BB138">
        <f>IF(播種日比較!$C$11-AM138&gt;0,0,BB137+1)</f>
        <v>71</v>
      </c>
      <c r="BC138">
        <f>IF(播種日比較!$C$11-AN138&gt;0,0,BC137+1)</f>
        <v>14</v>
      </c>
      <c r="BD138">
        <f>IF(播種日比較!$C$11-AO138&gt;0,0,BD137+1)</f>
        <v>31</v>
      </c>
      <c r="BE138">
        <f>IF(播種日比較!$C$11-AP138&gt;0,0,BE137+1)</f>
        <v>52</v>
      </c>
      <c r="BF138">
        <f>IF(播種日比較!$C$11-AQ138&gt;0,0,BF137+1)</f>
        <v>69</v>
      </c>
      <c r="BG138">
        <f>IF(播種日比較!$C$11-AR138&gt;0,0,BG137+1)</f>
        <v>78</v>
      </c>
      <c r="BH138" s="1">
        <f t="shared" si="118"/>
        <v>42742</v>
      </c>
      <c r="BI138">
        <f t="shared" si="102"/>
        <v>2</v>
      </c>
    </row>
    <row r="139" spans="8:61" x14ac:dyDescent="0.45">
      <c r="H139" s="1">
        <f t="shared" si="86"/>
        <v>42743</v>
      </c>
      <c r="I139">
        <f>$H139-播種日比較!$C$5</f>
        <v>136</v>
      </c>
      <c r="J139">
        <f>$H139-播種日比較!$C$6</f>
        <v>131</v>
      </c>
      <c r="K139">
        <f>$H139-播種日比較!$C$7</f>
        <v>126</v>
      </c>
      <c r="L139">
        <f>$H139-播種日比較!$C$8</f>
        <v>121</v>
      </c>
      <c r="M139">
        <f>$H139-播種日比較!$C$9</f>
        <v>116</v>
      </c>
      <c r="N139" s="3">
        <f t="shared" si="87"/>
        <v>925.06057247953981</v>
      </c>
      <c r="O139" s="3">
        <f t="shared" si="88"/>
        <v>832.67420253022965</v>
      </c>
      <c r="P139" s="3">
        <f t="shared" si="89"/>
        <v>732.02951959830023</v>
      </c>
      <c r="Q139" s="3">
        <f t="shared" si="90"/>
        <v>626.30255875538114</v>
      </c>
      <c r="R139" s="3">
        <f t="shared" si="91"/>
        <v>520.29862094762234</v>
      </c>
      <c r="S139" s="3">
        <f t="shared" si="92"/>
        <v>783.16889703747131</v>
      </c>
      <c r="T139" s="3">
        <f t="shared" si="93"/>
        <v>839.1965405320077</v>
      </c>
      <c r="U139" s="3">
        <f t="shared" si="94"/>
        <v>870.55996995751411</v>
      </c>
      <c r="V139" s="3">
        <f t="shared" si="95"/>
        <v>873.76969457695782</v>
      </c>
      <c r="W139" s="3">
        <f t="shared" si="96"/>
        <v>847.90835715000037</v>
      </c>
      <c r="X139" s="3">
        <f t="shared" si="97"/>
        <v>560.61248741195675</v>
      </c>
      <c r="Y139" s="3">
        <f t="shared" si="98"/>
        <v>559.37100771246764</v>
      </c>
      <c r="Z139" s="3">
        <f t="shared" si="99"/>
        <v>549.6702511800064</v>
      </c>
      <c r="AA139" s="3">
        <f t="shared" si="100"/>
        <v>527.81208045517258</v>
      </c>
      <c r="AB139" s="3">
        <f t="shared" si="101"/>
        <v>489.87050372258796</v>
      </c>
      <c r="AC139">
        <f>IF(H139&lt;播種日比較!$C$14,0,播種日比較!$C$13*0.02*播種日比較!$C$12)</f>
        <v>24</v>
      </c>
      <c r="AD139" s="3">
        <f t="shared" si="103"/>
        <v>62.466807160387724</v>
      </c>
      <c r="AE139" s="3">
        <f t="shared" si="104"/>
        <v>82.798738491967512</v>
      </c>
      <c r="AF139" s="3">
        <f t="shared" si="105"/>
        <v>113.76881481732383</v>
      </c>
      <c r="AG139" s="3">
        <f t="shared" si="106"/>
        <v>160.54403344782463</v>
      </c>
      <c r="AH139" s="3">
        <f t="shared" si="107"/>
        <v>229.43036812431461</v>
      </c>
      <c r="AI139" s="3">
        <f t="shared" si="108"/>
        <v>56.19170603326998</v>
      </c>
      <c r="AJ139" s="3">
        <f t="shared" si="109"/>
        <v>59.704146646406798</v>
      </c>
      <c r="AK139" s="3">
        <f t="shared" si="110"/>
        <v>67.732421634553262</v>
      </c>
      <c r="AL139" s="3">
        <f t="shared" si="111"/>
        <v>82.900444695364513</v>
      </c>
      <c r="AM139" s="3">
        <f t="shared" si="112"/>
        <v>110.9363397534934</v>
      </c>
      <c r="AN139" s="3">
        <f t="shared" si="113"/>
        <v>67.316297046602358</v>
      </c>
      <c r="AO139" s="3">
        <f t="shared" si="114"/>
        <v>77.044908490985122</v>
      </c>
      <c r="AP139" s="3">
        <f t="shared" si="115"/>
        <v>94.41334314365622</v>
      </c>
      <c r="AQ139" s="3">
        <f t="shared" si="116"/>
        <v>126.39055758623581</v>
      </c>
      <c r="AR139" s="3">
        <f t="shared" si="117"/>
        <v>187.98664357124468</v>
      </c>
      <c r="AS139">
        <f>IF(播種日比較!$C$11-AD139&gt;0,0,AS138+1)</f>
        <v>8</v>
      </c>
      <c r="AT139">
        <f>IF(播種日比較!$C$11-AE139&gt;0,0,AT138+1)</f>
        <v>49</v>
      </c>
      <c r="AU139">
        <f>IF(播種日比較!$C$11-AF139&gt;0,0,AU138+1)</f>
        <v>69</v>
      </c>
      <c r="AV139">
        <f>IF(播種日比較!$C$11-AG139&gt;0,0,AV138+1)</f>
        <v>77</v>
      </c>
      <c r="AW139">
        <f>IF(播種日比較!$C$11-AH139&gt;0,0,AW138+1)</f>
        <v>81</v>
      </c>
      <c r="AX139">
        <f>IF(播種日比較!$C$11-AI139&gt;0,0,AX138+1)</f>
        <v>0</v>
      </c>
      <c r="AY139">
        <f>IF(播種日比較!$C$11-AJ139&gt;0,0,AY138+1)</f>
        <v>0</v>
      </c>
      <c r="AZ139">
        <f>IF(播種日比較!$C$11-AK139&gt;0,0,AZ138+1)</f>
        <v>23</v>
      </c>
      <c r="BA139">
        <f>IF(播種日比較!$C$11-AL139&gt;0,0,BA138+1)</f>
        <v>53</v>
      </c>
      <c r="BB139">
        <f>IF(播種日比較!$C$11-AM139&gt;0,0,BB138+1)</f>
        <v>72</v>
      </c>
      <c r="BC139">
        <f>IF(播種日比較!$C$11-AN139&gt;0,0,BC138+1)</f>
        <v>15</v>
      </c>
      <c r="BD139">
        <f>IF(播種日比較!$C$11-AO139&gt;0,0,BD138+1)</f>
        <v>32</v>
      </c>
      <c r="BE139">
        <f>IF(播種日比較!$C$11-AP139&gt;0,0,BE138+1)</f>
        <v>53</v>
      </c>
      <c r="BF139">
        <f>IF(播種日比較!$C$11-AQ139&gt;0,0,BF138+1)</f>
        <v>70</v>
      </c>
      <c r="BG139">
        <f>IF(播種日比較!$C$11-AR139&gt;0,0,BG138+1)</f>
        <v>79</v>
      </c>
      <c r="BH139" s="1">
        <f t="shared" si="118"/>
        <v>42743</v>
      </c>
      <c r="BI139">
        <f t="shared" si="102"/>
        <v>2</v>
      </c>
    </row>
    <row r="140" spans="8:61" x14ac:dyDescent="0.45">
      <c r="H140" s="1">
        <f t="shared" si="86"/>
        <v>42744</v>
      </c>
      <c r="I140">
        <f>$H140-播種日比較!$C$5</f>
        <v>137</v>
      </c>
      <c r="J140">
        <f>$H140-播種日比較!$C$6</f>
        <v>132</v>
      </c>
      <c r="K140">
        <f>$H140-播種日比較!$C$7</f>
        <v>127</v>
      </c>
      <c r="L140">
        <f>$H140-播種日比較!$C$8</f>
        <v>122</v>
      </c>
      <c r="M140">
        <f>$H140-播種日比較!$C$9</f>
        <v>117</v>
      </c>
      <c r="N140" s="3">
        <f t="shared" si="87"/>
        <v>930.89048813930322</v>
      </c>
      <c r="O140" s="3">
        <f t="shared" si="88"/>
        <v>839.24893482346533</v>
      </c>
      <c r="P140" s="3">
        <f t="shared" si="89"/>
        <v>739.17546051742477</v>
      </c>
      <c r="Q140" s="3">
        <f t="shared" si="90"/>
        <v>633.72521895349269</v>
      </c>
      <c r="R140" s="3">
        <f t="shared" si="91"/>
        <v>527.61993086648044</v>
      </c>
      <c r="S140" s="3">
        <f t="shared" si="92"/>
        <v>785.96550730155514</v>
      </c>
      <c r="T140" s="3">
        <f t="shared" si="93"/>
        <v>842.71911240317274</v>
      </c>
      <c r="U140" s="3">
        <f t="shared" si="94"/>
        <v>874.85571309952343</v>
      </c>
      <c r="V140" s="3">
        <f t="shared" si="95"/>
        <v>878.83852736994186</v>
      </c>
      <c r="W140" s="3">
        <f t="shared" si="96"/>
        <v>853.69150270859075</v>
      </c>
      <c r="X140" s="3">
        <f t="shared" si="97"/>
        <v>562.04006640309183</v>
      </c>
      <c r="Y140" s="3">
        <f t="shared" si="98"/>
        <v>561.23808125423784</v>
      </c>
      <c r="Z140" s="3">
        <f t="shared" si="99"/>
        <v>552.14418836807215</v>
      </c>
      <c r="AA140" s="3">
        <f t="shared" si="100"/>
        <v>531.06522081584876</v>
      </c>
      <c r="AB140" s="3">
        <f t="shared" si="101"/>
        <v>494.01490908002836</v>
      </c>
      <c r="AC140">
        <f>IF(H140&lt;播種日比較!$C$14,0,播種日比較!$C$13*0.02*播種日比較!$C$12)</f>
        <v>24</v>
      </c>
      <c r="AD140" s="3">
        <f t="shared" si="103"/>
        <v>62.770122045193183</v>
      </c>
      <c r="AE140" s="3">
        <f t="shared" si="104"/>
        <v>83.135173761004651</v>
      </c>
      <c r="AF140" s="3">
        <f t="shared" si="105"/>
        <v>114.1507984683758</v>
      </c>
      <c r="AG140" s="3">
        <f t="shared" si="106"/>
        <v>160.98957819297891</v>
      </c>
      <c r="AH140" s="3">
        <f t="shared" si="107"/>
        <v>229.96551269459795</v>
      </c>
      <c r="AI140" s="3">
        <f t="shared" si="108"/>
        <v>56.550949458780941</v>
      </c>
      <c r="AJ140" s="3">
        <f t="shared" si="109"/>
        <v>60.039196530787947</v>
      </c>
      <c r="AK140" s="3">
        <f t="shared" si="110"/>
        <v>68.055163930166927</v>
      </c>
      <c r="AL140" s="3">
        <f t="shared" si="111"/>
        <v>83.221724352984268</v>
      </c>
      <c r="AM140" s="3">
        <f t="shared" si="112"/>
        <v>111.26708328353982</v>
      </c>
      <c r="AN140" s="3">
        <f t="shared" si="113"/>
        <v>67.818668599903631</v>
      </c>
      <c r="AO140" s="3">
        <f t="shared" si="114"/>
        <v>77.547997911691354</v>
      </c>
      <c r="AP140" s="3">
        <f t="shared" si="115"/>
        <v>94.92471851828617</v>
      </c>
      <c r="AQ140" s="3">
        <f t="shared" si="116"/>
        <v>126.92223040175686</v>
      </c>
      <c r="AR140" s="3">
        <f t="shared" si="117"/>
        <v>188.55819098001069</v>
      </c>
      <c r="AS140">
        <f>IF(播種日比較!$C$11-AD140&gt;0,0,AS139+1)</f>
        <v>9</v>
      </c>
      <c r="AT140">
        <f>IF(播種日比較!$C$11-AE140&gt;0,0,AT139+1)</f>
        <v>50</v>
      </c>
      <c r="AU140">
        <f>IF(播種日比較!$C$11-AF140&gt;0,0,AU139+1)</f>
        <v>70</v>
      </c>
      <c r="AV140">
        <f>IF(播種日比較!$C$11-AG140&gt;0,0,AV139+1)</f>
        <v>78</v>
      </c>
      <c r="AW140">
        <f>IF(播種日比較!$C$11-AH140&gt;0,0,AW139+1)</f>
        <v>82</v>
      </c>
      <c r="AX140">
        <f>IF(播種日比較!$C$11-AI140&gt;0,0,AX139+1)</f>
        <v>0</v>
      </c>
      <c r="AY140">
        <f>IF(播種日比較!$C$11-AJ140&gt;0,0,AY139+1)</f>
        <v>1</v>
      </c>
      <c r="AZ140">
        <f>IF(播種日比較!$C$11-AK140&gt;0,0,AZ139+1)</f>
        <v>24</v>
      </c>
      <c r="BA140">
        <f>IF(播種日比較!$C$11-AL140&gt;0,0,BA139+1)</f>
        <v>54</v>
      </c>
      <c r="BB140">
        <f>IF(播種日比較!$C$11-AM140&gt;0,0,BB139+1)</f>
        <v>73</v>
      </c>
      <c r="BC140">
        <f>IF(播種日比較!$C$11-AN140&gt;0,0,BC139+1)</f>
        <v>16</v>
      </c>
      <c r="BD140">
        <f>IF(播種日比較!$C$11-AO140&gt;0,0,BD139+1)</f>
        <v>33</v>
      </c>
      <c r="BE140">
        <f>IF(播種日比較!$C$11-AP140&gt;0,0,BE139+1)</f>
        <v>54</v>
      </c>
      <c r="BF140">
        <f>IF(播種日比較!$C$11-AQ140&gt;0,0,BF139+1)</f>
        <v>71</v>
      </c>
      <c r="BG140">
        <f>IF(播種日比較!$C$11-AR140&gt;0,0,BG139+1)</f>
        <v>80</v>
      </c>
      <c r="BH140" s="1">
        <f t="shared" si="118"/>
        <v>42744</v>
      </c>
      <c r="BI140">
        <f t="shared" si="102"/>
        <v>1</v>
      </c>
    </row>
    <row r="141" spans="8:61" x14ac:dyDescent="0.45">
      <c r="H141" s="1">
        <f t="shared" si="86"/>
        <v>42745</v>
      </c>
      <c r="I141">
        <f>$H141-播種日比較!$C$5</f>
        <v>138</v>
      </c>
      <c r="J141">
        <f>$H141-播種日比較!$C$6</f>
        <v>133</v>
      </c>
      <c r="K141">
        <f>$H141-播種日比較!$C$7</f>
        <v>128</v>
      </c>
      <c r="L141">
        <f>$H141-播種日比較!$C$8</f>
        <v>123</v>
      </c>
      <c r="M141">
        <f>$H141-播種日比較!$C$9</f>
        <v>118</v>
      </c>
      <c r="N141" s="3">
        <f t="shared" si="87"/>
        <v>936.60216903351261</v>
      </c>
      <c r="O141" s="3">
        <f t="shared" si="88"/>
        <v>845.71079533554007</v>
      </c>
      <c r="P141" s="3">
        <f t="shared" si="89"/>
        <v>746.22348425660925</v>
      </c>
      <c r="Q141" s="3">
        <f t="shared" si="90"/>
        <v>641.07395716447638</v>
      </c>
      <c r="R141" s="3">
        <f t="shared" si="91"/>
        <v>534.89691596062687</v>
      </c>
      <c r="S141" s="3">
        <f t="shared" si="92"/>
        <v>788.68338585989136</v>
      </c>
      <c r="T141" s="3">
        <f t="shared" si="93"/>
        <v>846.14461880226258</v>
      </c>
      <c r="U141" s="3">
        <f t="shared" si="94"/>
        <v>879.03610282503394</v>
      </c>
      <c r="V141" s="3">
        <f t="shared" si="95"/>
        <v>883.77543368036106</v>
      </c>
      <c r="W141" s="3">
        <f t="shared" si="96"/>
        <v>859.32974871555291</v>
      </c>
      <c r="X141" s="3">
        <f t="shared" si="97"/>
        <v>563.4236118106719</v>
      </c>
      <c r="Y141" s="3">
        <f t="shared" si="98"/>
        <v>563.05077640260799</v>
      </c>
      <c r="Z141" s="3">
        <f t="shared" si="99"/>
        <v>554.55220396953814</v>
      </c>
      <c r="AA141" s="3">
        <f t="shared" si="100"/>
        <v>534.24244771982251</v>
      </c>
      <c r="AB141" s="3">
        <f t="shared" si="101"/>
        <v>498.0800685900121</v>
      </c>
      <c r="AC141">
        <f>IF(H141&lt;播種日比較!$C$14,0,播種日比較!$C$13*0.02*播種日比較!$C$12)</f>
        <v>24</v>
      </c>
      <c r="AD141" s="3">
        <f t="shared" si="103"/>
        <v>63.071587224873298</v>
      </c>
      <c r="AE141" s="3">
        <f t="shared" si="104"/>
        <v>83.469038413949576</v>
      </c>
      <c r="AF141" s="3">
        <f t="shared" si="105"/>
        <v>114.5291743130569</v>
      </c>
      <c r="AG141" s="3">
        <f t="shared" si="106"/>
        <v>161.43001558404896</v>
      </c>
      <c r="AH141" s="3">
        <f t="shared" si="107"/>
        <v>230.49337691058318</v>
      </c>
      <c r="AI141" s="3">
        <f t="shared" si="108"/>
        <v>56.908954897007114</v>
      </c>
      <c r="AJ141" s="3">
        <f t="shared" si="109"/>
        <v>60.372890009304832</v>
      </c>
      <c r="AK141" s="3">
        <f t="shared" si="110"/>
        <v>68.376371375764492</v>
      </c>
      <c r="AL141" s="3">
        <f t="shared" si="111"/>
        <v>83.541209292728126</v>
      </c>
      <c r="AM141" s="3">
        <f t="shared" si="112"/>
        <v>111.59565673464925</v>
      </c>
      <c r="AN141" s="3">
        <f t="shared" si="113"/>
        <v>68.319806527490783</v>
      </c>
      <c r="AO141" s="3">
        <f t="shared" si="114"/>
        <v>78.049467677847176</v>
      </c>
      <c r="AP141" s="3">
        <f t="shared" si="115"/>
        <v>95.433873362781171</v>
      </c>
      <c r="AQ141" s="3">
        <f t="shared" si="116"/>
        <v>127.4507412723954</v>
      </c>
      <c r="AR141" s="3">
        <f t="shared" si="117"/>
        <v>189.12507361391283</v>
      </c>
      <c r="AS141">
        <f>IF(播種日比較!$C$11-AD141&gt;0,0,AS140+1)</f>
        <v>10</v>
      </c>
      <c r="AT141">
        <f>IF(播種日比較!$C$11-AE141&gt;0,0,AT140+1)</f>
        <v>51</v>
      </c>
      <c r="AU141">
        <f>IF(播種日比較!$C$11-AF141&gt;0,0,AU140+1)</f>
        <v>71</v>
      </c>
      <c r="AV141">
        <f>IF(播種日比較!$C$11-AG141&gt;0,0,AV140+1)</f>
        <v>79</v>
      </c>
      <c r="AW141">
        <f>IF(播種日比較!$C$11-AH141&gt;0,0,AW140+1)</f>
        <v>83</v>
      </c>
      <c r="AX141">
        <f>IF(播種日比較!$C$11-AI141&gt;0,0,AX140+1)</f>
        <v>0</v>
      </c>
      <c r="AY141">
        <f>IF(播種日比較!$C$11-AJ141&gt;0,0,AY140+1)</f>
        <v>2</v>
      </c>
      <c r="AZ141">
        <f>IF(播種日比較!$C$11-AK141&gt;0,0,AZ140+1)</f>
        <v>25</v>
      </c>
      <c r="BA141">
        <f>IF(播種日比較!$C$11-AL141&gt;0,0,BA140+1)</f>
        <v>55</v>
      </c>
      <c r="BB141">
        <f>IF(播種日比較!$C$11-AM141&gt;0,0,BB140+1)</f>
        <v>74</v>
      </c>
      <c r="BC141">
        <f>IF(播種日比較!$C$11-AN141&gt;0,0,BC140+1)</f>
        <v>17</v>
      </c>
      <c r="BD141">
        <f>IF(播種日比較!$C$11-AO141&gt;0,0,BD140+1)</f>
        <v>34</v>
      </c>
      <c r="BE141">
        <f>IF(播種日比較!$C$11-AP141&gt;0,0,BE140+1)</f>
        <v>55</v>
      </c>
      <c r="BF141">
        <f>IF(播種日比較!$C$11-AQ141&gt;0,0,BF140+1)</f>
        <v>72</v>
      </c>
      <c r="BG141">
        <f>IF(播種日比較!$C$11-AR141&gt;0,0,BG140+1)</f>
        <v>81</v>
      </c>
      <c r="BH141" s="1">
        <f t="shared" si="118"/>
        <v>42745</v>
      </c>
      <c r="BI141">
        <f t="shared" si="102"/>
        <v>1</v>
      </c>
    </row>
    <row r="142" spans="8:61" x14ac:dyDescent="0.45">
      <c r="H142" s="1">
        <f t="shared" ref="H142:H205" si="119">IF(ISERROR(BI132=0),H141+1,IF(BI132=0,NA(),H141+1))</f>
        <v>42746</v>
      </c>
      <c r="I142">
        <f>$H142-播種日比較!$C$5</f>
        <v>139</v>
      </c>
      <c r="J142">
        <f>$H142-播種日比較!$C$6</f>
        <v>134</v>
      </c>
      <c r="K142">
        <f>$H142-播種日比較!$C$7</f>
        <v>129</v>
      </c>
      <c r="L142">
        <f>$H142-播種日比較!$C$8</f>
        <v>124</v>
      </c>
      <c r="M142">
        <f>$H142-播種日比較!$C$9</f>
        <v>119</v>
      </c>
      <c r="N142" s="3">
        <f t="shared" si="87"/>
        <v>942.1970994900164</v>
      </c>
      <c r="O142" s="3">
        <f t="shared" si="88"/>
        <v>852.06049992925523</v>
      </c>
      <c r="P142" s="3">
        <f t="shared" si="89"/>
        <v>753.17338901599123</v>
      </c>
      <c r="Q142" s="3">
        <f t="shared" si="90"/>
        <v>648.34769248056602</v>
      </c>
      <c r="R142" s="3">
        <f t="shared" si="91"/>
        <v>542.12787242692002</v>
      </c>
      <c r="S142" s="3">
        <f t="shared" si="92"/>
        <v>791.32445681274316</v>
      </c>
      <c r="T142" s="3">
        <f t="shared" si="93"/>
        <v>849.47530107057491</v>
      </c>
      <c r="U142" s="3">
        <f t="shared" si="94"/>
        <v>883.1036148481619</v>
      </c>
      <c r="V142" s="3">
        <f t="shared" si="95"/>
        <v>888.58298342405828</v>
      </c>
      <c r="W142" s="3">
        <f t="shared" si="96"/>
        <v>864.82556538229812</v>
      </c>
      <c r="X142" s="3">
        <f t="shared" si="97"/>
        <v>564.76437030033946</v>
      </c>
      <c r="Y142" s="3">
        <f t="shared" si="98"/>
        <v>564.81049056092832</v>
      </c>
      <c r="Z142" s="3">
        <f t="shared" si="99"/>
        <v>556.89573396603271</v>
      </c>
      <c r="AA142" s="3">
        <f t="shared" si="100"/>
        <v>537.34498350587148</v>
      </c>
      <c r="AB142" s="3">
        <f t="shared" si="101"/>
        <v>502.06659512103778</v>
      </c>
      <c r="AC142">
        <f>IF(H142&lt;播種日比較!$C$14,0,播種日比較!$C$13*0.02*播種日比較!$C$12)</f>
        <v>24</v>
      </c>
      <c r="AD142" s="3">
        <f t="shared" si="103"/>
        <v>63.371262251817555</v>
      </c>
      <c r="AE142" s="3">
        <f t="shared" si="104"/>
        <v>83.800415048824576</v>
      </c>
      <c r="AF142" s="3">
        <f t="shared" si="105"/>
        <v>114.90405869598148</v>
      </c>
      <c r="AG142" s="3">
        <f t="shared" si="106"/>
        <v>161.86551176063932</v>
      </c>
      <c r="AH142" s="3">
        <f t="shared" si="107"/>
        <v>231.01420042019629</v>
      </c>
      <c r="AI142" s="3">
        <f t="shared" si="108"/>
        <v>57.265765480511277</v>
      </c>
      <c r="AJ142" s="3">
        <f t="shared" si="109"/>
        <v>60.705275119055081</v>
      </c>
      <c r="AK142" s="3">
        <f t="shared" si="110"/>
        <v>68.696099362864871</v>
      </c>
      <c r="AL142" s="3">
        <f t="shared" si="111"/>
        <v>83.858965705402667</v>
      </c>
      <c r="AM142" s="3">
        <f t="shared" si="112"/>
        <v>111.92214215839093</v>
      </c>
      <c r="AN142" s="3">
        <f t="shared" si="113"/>
        <v>68.819754746650418</v>
      </c>
      <c r="AO142" s="3">
        <f t="shared" si="114"/>
        <v>78.549375073150784</v>
      </c>
      <c r="AP142" s="3">
        <f t="shared" si="115"/>
        <v>95.940885580608096</v>
      </c>
      <c r="AQ142" s="3">
        <f t="shared" si="116"/>
        <v>127.97620061386776</v>
      </c>
      <c r="AR142" s="3">
        <f t="shared" si="117"/>
        <v>189.68745506673267</v>
      </c>
      <c r="AS142">
        <f>IF(播種日比較!$C$11-AD142&gt;0,0,AS141+1)</f>
        <v>11</v>
      </c>
      <c r="AT142">
        <f>IF(播種日比較!$C$11-AE142&gt;0,0,AT141+1)</f>
        <v>52</v>
      </c>
      <c r="AU142">
        <f>IF(播種日比較!$C$11-AF142&gt;0,0,AU141+1)</f>
        <v>72</v>
      </c>
      <c r="AV142">
        <f>IF(播種日比較!$C$11-AG142&gt;0,0,AV141+1)</f>
        <v>80</v>
      </c>
      <c r="AW142">
        <f>IF(播種日比較!$C$11-AH142&gt;0,0,AW141+1)</f>
        <v>84</v>
      </c>
      <c r="AX142">
        <f>IF(播種日比較!$C$11-AI142&gt;0,0,AX141+1)</f>
        <v>0</v>
      </c>
      <c r="AY142">
        <f>IF(播種日比較!$C$11-AJ142&gt;0,0,AY141+1)</f>
        <v>3</v>
      </c>
      <c r="AZ142">
        <f>IF(播種日比較!$C$11-AK142&gt;0,0,AZ141+1)</f>
        <v>26</v>
      </c>
      <c r="BA142">
        <f>IF(播種日比較!$C$11-AL142&gt;0,0,BA141+1)</f>
        <v>56</v>
      </c>
      <c r="BB142">
        <f>IF(播種日比較!$C$11-AM142&gt;0,0,BB141+1)</f>
        <v>75</v>
      </c>
      <c r="BC142">
        <f>IF(播種日比較!$C$11-AN142&gt;0,0,BC141+1)</f>
        <v>18</v>
      </c>
      <c r="BD142">
        <f>IF(播種日比較!$C$11-AO142&gt;0,0,BD141+1)</f>
        <v>35</v>
      </c>
      <c r="BE142">
        <f>IF(播種日比較!$C$11-AP142&gt;0,0,BE141+1)</f>
        <v>56</v>
      </c>
      <c r="BF142">
        <f>IF(播種日比較!$C$11-AQ142&gt;0,0,BF141+1)</f>
        <v>73</v>
      </c>
      <c r="BG142">
        <f>IF(播種日比較!$C$11-AR142&gt;0,0,BG141+1)</f>
        <v>82</v>
      </c>
      <c r="BH142" s="1">
        <f t="shared" si="118"/>
        <v>42746</v>
      </c>
      <c r="BI142">
        <f t="shared" si="102"/>
        <v>1</v>
      </c>
    </row>
    <row r="143" spans="8:61" x14ac:dyDescent="0.45">
      <c r="H143" s="1">
        <f t="shared" si="119"/>
        <v>42747</v>
      </c>
      <c r="I143">
        <f>$H143-播種日比較!$C$5</f>
        <v>140</v>
      </c>
      <c r="J143">
        <f>$H143-播種日比較!$C$6</f>
        <v>135</v>
      </c>
      <c r="K143">
        <f>$H143-播種日比較!$C$7</f>
        <v>130</v>
      </c>
      <c r="L143">
        <f>$H143-播種日比較!$C$8</f>
        <v>125</v>
      </c>
      <c r="M143">
        <f>$H143-播種日比較!$C$9</f>
        <v>120</v>
      </c>
      <c r="N143" s="3">
        <f t="shared" si="87"/>
        <v>947.67679478797618</v>
      </c>
      <c r="O143" s="3">
        <f t="shared" si="88"/>
        <v>858.29882455685004</v>
      </c>
      <c r="P143" s="3">
        <f t="shared" si="89"/>
        <v>760.02505426243624</v>
      </c>
      <c r="Q143" s="3">
        <f t="shared" si="90"/>
        <v>655.54543082854457</v>
      </c>
      <c r="R143" s="3">
        <f t="shared" si="91"/>
        <v>549.31117087032794</v>
      </c>
      <c r="S143" s="3">
        <f t="shared" si="92"/>
        <v>793.89061561444692</v>
      </c>
      <c r="T143" s="3">
        <f t="shared" si="93"/>
        <v>852.71337612653883</v>
      </c>
      <c r="U143" s="3">
        <f t="shared" si="94"/>
        <v>887.06071116717692</v>
      </c>
      <c r="V143" s="3">
        <f t="shared" si="95"/>
        <v>893.26375157784332</v>
      </c>
      <c r="W143" s="3">
        <f t="shared" si="96"/>
        <v>870.1814555665909</v>
      </c>
      <c r="X143" s="3">
        <f t="shared" si="97"/>
        <v>566.06356058819597</v>
      </c>
      <c r="Y143" s="3">
        <f t="shared" si="98"/>
        <v>566.51859718948253</v>
      </c>
      <c r="Z143" s="3">
        <f t="shared" si="99"/>
        <v>559.17620294019866</v>
      </c>
      <c r="AA143" s="3">
        <f t="shared" si="100"/>
        <v>540.3740635720909</v>
      </c>
      <c r="AB143" s="3">
        <f t="shared" si="101"/>
        <v>505.9751490292382</v>
      </c>
      <c r="AC143">
        <f>IF(H143&lt;播種日比較!$C$14,0,播種日比較!$C$13*0.02*播種日比較!$C$12)</f>
        <v>24</v>
      </c>
      <c r="AD143" s="3">
        <f t="shared" si="103"/>
        <v>63.669204485635404</v>
      </c>
      <c r="AE143" s="3">
        <f t="shared" si="104"/>
        <v>84.129383157713988</v>
      </c>
      <c r="AF143" s="3">
        <f t="shared" si="105"/>
        <v>115.27556347676858</v>
      </c>
      <c r="AG143" s="3">
        <f t="shared" si="106"/>
        <v>162.29622628918025</v>
      </c>
      <c r="AH143" s="3">
        <f t="shared" si="107"/>
        <v>231.52821316224396</v>
      </c>
      <c r="AI143" s="3">
        <f t="shared" si="108"/>
        <v>57.621422715428885</v>
      </c>
      <c r="AJ143" s="3">
        <f t="shared" si="109"/>
        <v>61.036398036885998</v>
      </c>
      <c r="AK143" s="3">
        <f t="shared" si="110"/>
        <v>69.014401072795138</v>
      </c>
      <c r="AL143" s="3">
        <f t="shared" si="111"/>
        <v>84.175057050962948</v>
      </c>
      <c r="AM143" s="3">
        <f t="shared" si="112"/>
        <v>112.24661809311723</v>
      </c>
      <c r="AN143" s="3">
        <f t="shared" si="113"/>
        <v>69.318555518922494</v>
      </c>
      <c r="AO143" s="3">
        <f t="shared" si="114"/>
        <v>79.047775200838089</v>
      </c>
      <c r="AP143" s="3">
        <f t="shared" si="115"/>
        <v>96.445830068037694</v>
      </c>
      <c r="AQ143" s="3">
        <f t="shared" si="116"/>
        <v>128.49871448011442</v>
      </c>
      <c r="AR143" s="3">
        <f t="shared" si="117"/>
        <v>190.24549223855462</v>
      </c>
      <c r="AS143">
        <f>IF(播種日比較!$C$11-AD143&gt;0,0,AS142+1)</f>
        <v>12</v>
      </c>
      <c r="AT143">
        <f>IF(播種日比較!$C$11-AE143&gt;0,0,AT142+1)</f>
        <v>53</v>
      </c>
      <c r="AU143">
        <f>IF(播種日比較!$C$11-AF143&gt;0,0,AU142+1)</f>
        <v>73</v>
      </c>
      <c r="AV143">
        <f>IF(播種日比較!$C$11-AG143&gt;0,0,AV142+1)</f>
        <v>81</v>
      </c>
      <c r="AW143">
        <f>IF(播種日比較!$C$11-AH143&gt;0,0,AW142+1)</f>
        <v>85</v>
      </c>
      <c r="AX143">
        <f>IF(播種日比較!$C$11-AI143&gt;0,0,AX142+1)</f>
        <v>0</v>
      </c>
      <c r="AY143">
        <f>IF(播種日比較!$C$11-AJ143&gt;0,0,AY142+1)</f>
        <v>4</v>
      </c>
      <c r="AZ143">
        <f>IF(播種日比較!$C$11-AK143&gt;0,0,AZ142+1)</f>
        <v>27</v>
      </c>
      <c r="BA143">
        <f>IF(播種日比較!$C$11-AL143&gt;0,0,BA142+1)</f>
        <v>57</v>
      </c>
      <c r="BB143">
        <f>IF(播種日比較!$C$11-AM143&gt;0,0,BB142+1)</f>
        <v>76</v>
      </c>
      <c r="BC143">
        <f>IF(播種日比較!$C$11-AN143&gt;0,0,BC142+1)</f>
        <v>19</v>
      </c>
      <c r="BD143">
        <f>IF(播種日比較!$C$11-AO143&gt;0,0,BD142+1)</f>
        <v>36</v>
      </c>
      <c r="BE143">
        <f>IF(播種日比較!$C$11-AP143&gt;0,0,BE142+1)</f>
        <v>57</v>
      </c>
      <c r="BF143">
        <f>IF(播種日比較!$C$11-AQ143&gt;0,0,BF142+1)</f>
        <v>74</v>
      </c>
      <c r="BG143">
        <f>IF(播種日比較!$C$11-AR143&gt;0,0,BG142+1)</f>
        <v>83</v>
      </c>
      <c r="BH143" s="1">
        <f t="shared" si="118"/>
        <v>42747</v>
      </c>
      <c r="BI143">
        <f t="shared" si="102"/>
        <v>1</v>
      </c>
    </row>
    <row r="144" spans="8:61" x14ac:dyDescent="0.45">
      <c r="H144" s="1">
        <f t="shared" si="119"/>
        <v>42748</v>
      </c>
      <c r="I144">
        <f>$H144-播種日比較!$C$5</f>
        <v>141</v>
      </c>
      <c r="J144">
        <f>$H144-播種日比較!$C$6</f>
        <v>136</v>
      </c>
      <c r="K144">
        <f>$H144-播種日比較!$C$7</f>
        <v>131</v>
      </c>
      <c r="L144">
        <f>$H144-播種日比較!$C$8</f>
        <v>126</v>
      </c>
      <c r="M144">
        <f>$H144-播種日比較!$C$9</f>
        <v>121</v>
      </c>
      <c r="N144" s="3">
        <f t="shared" si="87"/>
        <v>953.04279771960046</v>
      </c>
      <c r="O144" s="3">
        <f t="shared" si="88"/>
        <v>864.42660147150036</v>
      </c>
      <c r="P144" s="3">
        <f t="shared" si="89"/>
        <v>766.7784373639397</v>
      </c>
      <c r="Q144" s="3">
        <f t="shared" si="90"/>
        <v>662.66626277569537</v>
      </c>
      <c r="R144" s="3">
        <f t="shared" si="91"/>
        <v>556.44525561756348</v>
      </c>
      <c r="S144" s="3">
        <f t="shared" si="92"/>
        <v>796.38372822498582</v>
      </c>
      <c r="T144" s="3">
        <f t="shared" si="93"/>
        <v>855.86103477139761</v>
      </c>
      <c r="U144" s="3">
        <f t="shared" si="94"/>
        <v>890.90983717782797</v>
      </c>
      <c r="V144" s="3">
        <f t="shared" si="95"/>
        <v>897.82031375653355</v>
      </c>
      <c r="W144" s="3">
        <f t="shared" si="96"/>
        <v>875.3999485477309</v>
      </c>
      <c r="X144" s="3">
        <f t="shared" si="97"/>
        <v>567.32237355615121</v>
      </c>
      <c r="Y144" s="3">
        <f t="shared" si="98"/>
        <v>568.17644537850913</v>
      </c>
      <c r="Z144" s="3">
        <f t="shared" si="99"/>
        <v>561.39502273360824</v>
      </c>
      <c r="AA144" s="3">
        <f t="shared" si="100"/>
        <v>543.33093385585221</v>
      </c>
      <c r="AB144" s="3">
        <f t="shared" si="101"/>
        <v>509.80643472604703</v>
      </c>
      <c r="AC144">
        <f>IF(H144&lt;播種日比較!$C$14,0,播種日比較!$C$13*0.02*播種日比較!$C$12)</f>
        <v>24</v>
      </c>
      <c r="AD144" s="3">
        <f t="shared" si="103"/>
        <v>63.965469188387551</v>
      </c>
      <c r="AE144" s="3">
        <f t="shared" si="104"/>
        <v>84.45601926620003</v>
      </c>
      <c r="AF144" s="3">
        <f t="shared" si="105"/>
        <v>115.64379623791292</v>
      </c>
      <c r="AG144" s="3">
        <f t="shared" si="106"/>
        <v>162.72231247620564</v>
      </c>
      <c r="AH144" s="3">
        <f t="shared" si="107"/>
        <v>232.03563583918475</v>
      </c>
      <c r="AI144" s="3">
        <f t="shared" si="108"/>
        <v>57.975966550479093</v>
      </c>
      <c r="AJ144" s="3">
        <f t="shared" si="109"/>
        <v>61.366303161322335</v>
      </c>
      <c r="AK144" s="3">
        <f t="shared" si="110"/>
        <v>69.331327578030383</v>
      </c>
      <c r="AL144" s="3">
        <f t="shared" si="111"/>
        <v>84.489544189258012</v>
      </c>
      <c r="AM144" s="3">
        <f t="shared" si="112"/>
        <v>112.56915974010371</v>
      </c>
      <c r="AN144" s="3">
        <f t="shared" si="113"/>
        <v>69.816249518555537</v>
      </c>
      <c r="AO144" s="3">
        <f t="shared" si="114"/>
        <v>79.544721076495378</v>
      </c>
      <c r="AP144" s="3">
        <f t="shared" si="115"/>
        <v>96.948778846959186</v>
      </c>
      <c r="AQ144" s="3">
        <f t="shared" si="116"/>
        <v>129.01838476498611</v>
      </c>
      <c r="AR144" s="3">
        <f t="shared" si="117"/>
        <v>190.79933566214382</v>
      </c>
      <c r="AS144">
        <f>IF(播種日比較!$C$11-AD144&gt;0,0,AS143+1)</f>
        <v>13</v>
      </c>
      <c r="AT144">
        <f>IF(播種日比較!$C$11-AE144&gt;0,0,AT143+1)</f>
        <v>54</v>
      </c>
      <c r="AU144">
        <f>IF(播種日比較!$C$11-AF144&gt;0,0,AU143+1)</f>
        <v>74</v>
      </c>
      <c r="AV144">
        <f>IF(播種日比較!$C$11-AG144&gt;0,0,AV143+1)</f>
        <v>82</v>
      </c>
      <c r="AW144">
        <f>IF(播種日比較!$C$11-AH144&gt;0,0,AW143+1)</f>
        <v>86</v>
      </c>
      <c r="AX144">
        <f>IF(播種日比較!$C$11-AI144&gt;0,0,AX143+1)</f>
        <v>0</v>
      </c>
      <c r="AY144">
        <f>IF(播種日比較!$C$11-AJ144&gt;0,0,AY143+1)</f>
        <v>5</v>
      </c>
      <c r="AZ144">
        <f>IF(播種日比較!$C$11-AK144&gt;0,0,AZ143+1)</f>
        <v>28</v>
      </c>
      <c r="BA144">
        <f>IF(播種日比較!$C$11-AL144&gt;0,0,BA143+1)</f>
        <v>58</v>
      </c>
      <c r="BB144">
        <f>IF(播種日比較!$C$11-AM144&gt;0,0,BB143+1)</f>
        <v>77</v>
      </c>
      <c r="BC144">
        <f>IF(播種日比較!$C$11-AN144&gt;0,0,BC143+1)</f>
        <v>20</v>
      </c>
      <c r="BD144">
        <f>IF(播種日比較!$C$11-AO144&gt;0,0,BD143+1)</f>
        <v>37</v>
      </c>
      <c r="BE144">
        <f>IF(播種日比較!$C$11-AP144&gt;0,0,BE143+1)</f>
        <v>58</v>
      </c>
      <c r="BF144">
        <f>IF(播種日比較!$C$11-AQ144&gt;0,0,BF143+1)</f>
        <v>75</v>
      </c>
      <c r="BG144">
        <f>IF(播種日比較!$C$11-AR144&gt;0,0,BG143+1)</f>
        <v>84</v>
      </c>
      <c r="BH144" s="1">
        <f t="shared" si="118"/>
        <v>42748</v>
      </c>
      <c r="BI144">
        <f t="shared" si="102"/>
        <v>1</v>
      </c>
    </row>
    <row r="145" spans="8:61" x14ac:dyDescent="0.45">
      <c r="H145" s="1">
        <f t="shared" si="119"/>
        <v>42749</v>
      </c>
      <c r="I145">
        <f>$H145-播種日比較!$C$5</f>
        <v>142</v>
      </c>
      <c r="J145">
        <f>$H145-播種日比較!$C$6</f>
        <v>137</v>
      </c>
      <c r="K145">
        <f>$H145-播種日比較!$C$7</f>
        <v>132</v>
      </c>
      <c r="L145">
        <f>$H145-播種日比較!$C$8</f>
        <v>127</v>
      </c>
      <c r="M145">
        <f>$H145-播種日比較!$C$9</f>
        <v>122</v>
      </c>
      <c r="N145" s="3">
        <f t="shared" si="87"/>
        <v>958.29667531088967</v>
      </c>
      <c r="O145" s="3">
        <f t="shared" si="88"/>
        <v>870.44471555580935</v>
      </c>
      <c r="P145" s="3">
        <f t="shared" si="89"/>
        <v>773.43357026738374</v>
      </c>
      <c r="Q145" s="3">
        <f t="shared" si="90"/>
        <v>669.7093612994463</v>
      </c>
      <c r="R145" s="3">
        <f t="shared" si="91"/>
        <v>563.52864394217715</v>
      </c>
      <c r="S145" s="3">
        <f t="shared" si="92"/>
        <v>798.80563037651098</v>
      </c>
      <c r="T145" s="3">
        <f t="shared" si="93"/>
        <v>858.92044016640443</v>
      </c>
      <c r="U145" s="3">
        <f t="shared" si="94"/>
        <v>894.65341902666535</v>
      </c>
      <c r="V145" s="3">
        <f t="shared" si="95"/>
        <v>902.25524210436993</v>
      </c>
      <c r="W145" s="3">
        <f t="shared" si="96"/>
        <v>880.48359418509574</v>
      </c>
      <c r="X145" s="3">
        <f t="shared" si="97"/>
        <v>568.54197241020813</v>
      </c>
      <c r="Y145" s="3">
        <f t="shared" si="98"/>
        <v>569.78535949827915</v>
      </c>
      <c r="Z145" s="3">
        <f t="shared" si="99"/>
        <v>563.5535912230921</v>
      </c>
      <c r="AA145" s="3">
        <f t="shared" si="100"/>
        <v>546.21684845992638</v>
      </c>
      <c r="AB145" s="3">
        <f t="shared" si="101"/>
        <v>513.56119736837195</v>
      </c>
      <c r="AC145">
        <f>IF(H145&lt;播種日比較!$C$14,0,播種日比較!$C$13*0.02*播種日比較!$C$12)</f>
        <v>24</v>
      </c>
      <c r="AD145" s="3">
        <f t="shared" si="103"/>
        <v>64.26010961493904</v>
      </c>
      <c r="AE145" s="3">
        <f t="shared" si="104"/>
        <v>84.780397065422093</v>
      </c>
      <c r="AF145" s="3">
        <f t="shared" si="105"/>
        <v>116.00886048134738</v>
      </c>
      <c r="AG145" s="3">
        <f t="shared" si="106"/>
        <v>163.14391766420633</v>
      </c>
      <c r="AH145" s="3">
        <f t="shared" si="107"/>
        <v>232.53668036320622</v>
      </c>
      <c r="AI145" s="3">
        <f t="shared" si="108"/>
        <v>58.329435442584156</v>
      </c>
      <c r="AJ145" s="3">
        <f t="shared" si="109"/>
        <v>61.695033190289593</v>
      </c>
      <c r="AK145" s="3">
        <f t="shared" si="110"/>
        <v>69.646927938093455</v>
      </c>
      <c r="AL145" s="3">
        <f t="shared" si="111"/>
        <v>84.802485503423085</v>
      </c>
      <c r="AM145" s="3">
        <f t="shared" si="112"/>
        <v>112.88983912929528</v>
      </c>
      <c r="AN145" s="3">
        <f t="shared" si="113"/>
        <v>70.312875897747034</v>
      </c>
      <c r="AO145" s="3">
        <f t="shared" si="114"/>
        <v>80.040263716315209</v>
      </c>
      <c r="AP145" s="3">
        <f t="shared" si="115"/>
        <v>97.449801190838983</v>
      </c>
      <c r="AQ145" s="3">
        <f t="shared" si="116"/>
        <v>129.53530939294765</v>
      </c>
      <c r="AR145" s="3">
        <f t="shared" si="117"/>
        <v>191.34912981057894</v>
      </c>
      <c r="AS145">
        <f>IF(播種日比較!$C$11-AD145&gt;0,0,AS144+1)</f>
        <v>14</v>
      </c>
      <c r="AT145">
        <f>IF(播種日比較!$C$11-AE145&gt;0,0,AT144+1)</f>
        <v>55</v>
      </c>
      <c r="AU145">
        <f>IF(播種日比較!$C$11-AF145&gt;0,0,AU144+1)</f>
        <v>75</v>
      </c>
      <c r="AV145">
        <f>IF(播種日比較!$C$11-AG145&gt;0,0,AV144+1)</f>
        <v>83</v>
      </c>
      <c r="AW145">
        <f>IF(播種日比較!$C$11-AH145&gt;0,0,AW144+1)</f>
        <v>87</v>
      </c>
      <c r="AX145">
        <f>IF(播種日比較!$C$11-AI145&gt;0,0,AX144+1)</f>
        <v>0</v>
      </c>
      <c r="AY145">
        <f>IF(播種日比較!$C$11-AJ145&gt;0,0,AY144+1)</f>
        <v>6</v>
      </c>
      <c r="AZ145">
        <f>IF(播種日比較!$C$11-AK145&gt;0,0,AZ144+1)</f>
        <v>29</v>
      </c>
      <c r="BA145">
        <f>IF(播種日比較!$C$11-AL145&gt;0,0,BA144+1)</f>
        <v>59</v>
      </c>
      <c r="BB145">
        <f>IF(播種日比較!$C$11-AM145&gt;0,0,BB144+1)</f>
        <v>78</v>
      </c>
      <c r="BC145">
        <f>IF(播種日比較!$C$11-AN145&gt;0,0,BC144+1)</f>
        <v>21</v>
      </c>
      <c r="BD145">
        <f>IF(播種日比較!$C$11-AO145&gt;0,0,BD144+1)</f>
        <v>38</v>
      </c>
      <c r="BE145">
        <f>IF(播種日比較!$C$11-AP145&gt;0,0,BE144+1)</f>
        <v>59</v>
      </c>
      <c r="BF145">
        <f>IF(播種日比較!$C$11-AQ145&gt;0,0,BF144+1)</f>
        <v>76</v>
      </c>
      <c r="BG145">
        <f>IF(播種日比較!$C$11-AR145&gt;0,0,BG144+1)</f>
        <v>85</v>
      </c>
      <c r="BH145" s="1">
        <f t="shared" si="118"/>
        <v>42749</v>
      </c>
      <c r="BI145">
        <f t="shared" si="102"/>
        <v>1</v>
      </c>
    </row>
    <row r="146" spans="8:61" x14ac:dyDescent="0.45">
      <c r="H146" s="1">
        <f t="shared" si="119"/>
        <v>42750</v>
      </c>
      <c r="I146">
        <f>$H146-播種日比較!$C$5</f>
        <v>143</v>
      </c>
      <c r="J146">
        <f>$H146-播種日比較!$C$6</f>
        <v>138</v>
      </c>
      <c r="K146">
        <f>$H146-播種日比較!$C$7</f>
        <v>133</v>
      </c>
      <c r="L146">
        <f>$H146-播種日比較!$C$8</f>
        <v>128</v>
      </c>
      <c r="M146">
        <f>$H146-播種日比較!$C$9</f>
        <v>123</v>
      </c>
      <c r="N146" s="3">
        <f t="shared" si="87"/>
        <v>963.44001569790134</v>
      </c>
      <c r="O146" s="3">
        <f t="shared" si="88"/>
        <v>876.35410076804999</v>
      </c>
      <c r="P146" s="3">
        <f t="shared" si="89"/>
        <v>779.99055622458093</v>
      </c>
      <c r="Q146" s="3">
        <f t="shared" si="90"/>
        <v>676.67397952776389</v>
      </c>
      <c r="R146" s="3">
        <f t="shared" si="91"/>
        <v>570.5599252073381</v>
      </c>
      <c r="S146" s="3">
        <f t="shared" si="92"/>
        <v>801.15812694744352</v>
      </c>
      <c r="T146" s="3">
        <f t="shared" si="93"/>
        <v>861.89372647169944</v>
      </c>
      <c r="U146" s="3">
        <f t="shared" si="94"/>
        <v>898.29386119219498</v>
      </c>
      <c r="V146" s="3">
        <f t="shared" si="95"/>
        <v>906.57110148716936</v>
      </c>
      <c r="W146" s="3">
        <f t="shared" si="96"/>
        <v>885.4349574467891</v>
      </c>
      <c r="X146" s="3">
        <f t="shared" si="97"/>
        <v>569.72349287778911</v>
      </c>
      <c r="Y146" s="3">
        <f t="shared" si="98"/>
        <v>571.34663892085302</v>
      </c>
      <c r="Z146" s="3">
        <f t="shared" si="99"/>
        <v>565.65329120925173</v>
      </c>
      <c r="AA146" s="3">
        <f t="shared" si="100"/>
        <v>549.03306741995277</v>
      </c>
      <c r="AB146" s="3">
        <f t="shared" si="101"/>
        <v>517.24021967150782</v>
      </c>
      <c r="AC146">
        <f>IF(H146&lt;播種日比較!$C$14,0,播種日比較!$C$13*0.02*播種日比較!$C$12)</f>
        <v>24</v>
      </c>
      <c r="AD146" s="3">
        <f t="shared" si="103"/>
        <v>64.553177098722074</v>
      </c>
      <c r="AE146" s="3">
        <f t="shared" si="104"/>
        <v>85.10258753720629</v>
      </c>
      <c r="AF146" s="3">
        <f t="shared" si="105"/>
        <v>116.37085581439752</v>
      </c>
      <c r="AG146" s="3">
        <f t="shared" si="106"/>
        <v>163.56118351115603</v>
      </c>
      <c r="AH146" s="3">
        <f t="shared" si="107"/>
        <v>233.03155027730659</v>
      </c>
      <c r="AI146" s="3">
        <f t="shared" si="108"/>
        <v>58.681866419290699</v>
      </c>
      <c r="AJ146" s="3">
        <f t="shared" si="109"/>
        <v>62.022629194883251</v>
      </c>
      <c r="AK146" s="3">
        <f t="shared" si="110"/>
        <v>69.961249290353109</v>
      </c>
      <c r="AL146" s="3">
        <f t="shared" si="111"/>
        <v>85.113937016396847</v>
      </c>
      <c r="AM146" s="3">
        <f t="shared" si="112"/>
        <v>113.20872527536596</v>
      </c>
      <c r="AN146" s="3">
        <f t="shared" si="113"/>
        <v>70.808472348843424</v>
      </c>
      <c r="AO146" s="3">
        <f t="shared" si="114"/>
        <v>80.534452221055119</v>
      </c>
      <c r="AP146" s="3">
        <f t="shared" si="115"/>
        <v>97.948963744234291</v>
      </c>
      <c r="AQ146" s="3">
        <f t="shared" si="116"/>
        <v>130.04958249948987</v>
      </c>
      <c r="AR146" s="3">
        <f t="shared" si="117"/>
        <v>191.89501338737387</v>
      </c>
      <c r="AS146">
        <f>IF(播種日比較!$C$11-AD146&gt;0,0,AS145+1)</f>
        <v>15</v>
      </c>
      <c r="AT146">
        <f>IF(播種日比較!$C$11-AE146&gt;0,0,AT145+1)</f>
        <v>56</v>
      </c>
      <c r="AU146">
        <f>IF(播種日比較!$C$11-AF146&gt;0,0,AU145+1)</f>
        <v>76</v>
      </c>
      <c r="AV146">
        <f>IF(播種日比較!$C$11-AG146&gt;0,0,AV145+1)</f>
        <v>84</v>
      </c>
      <c r="AW146">
        <f>IF(播種日比較!$C$11-AH146&gt;0,0,AW145+1)</f>
        <v>88</v>
      </c>
      <c r="AX146">
        <f>IF(播種日比較!$C$11-AI146&gt;0,0,AX145+1)</f>
        <v>0</v>
      </c>
      <c r="AY146">
        <f>IF(播種日比較!$C$11-AJ146&gt;0,0,AY145+1)</f>
        <v>7</v>
      </c>
      <c r="AZ146">
        <f>IF(播種日比較!$C$11-AK146&gt;0,0,AZ145+1)</f>
        <v>30</v>
      </c>
      <c r="BA146">
        <f>IF(播種日比較!$C$11-AL146&gt;0,0,BA145+1)</f>
        <v>60</v>
      </c>
      <c r="BB146">
        <f>IF(播種日比較!$C$11-AM146&gt;0,0,BB145+1)</f>
        <v>79</v>
      </c>
      <c r="BC146">
        <f>IF(播種日比較!$C$11-AN146&gt;0,0,BC145+1)</f>
        <v>22</v>
      </c>
      <c r="BD146">
        <f>IF(播種日比較!$C$11-AO146&gt;0,0,BD145+1)</f>
        <v>39</v>
      </c>
      <c r="BE146">
        <f>IF(播種日比較!$C$11-AP146&gt;0,0,BE145+1)</f>
        <v>60</v>
      </c>
      <c r="BF146">
        <f>IF(播種日比較!$C$11-AQ146&gt;0,0,BF145+1)</f>
        <v>77</v>
      </c>
      <c r="BG146">
        <f>IF(播種日比較!$C$11-AR146&gt;0,0,BG145+1)</f>
        <v>86</v>
      </c>
      <c r="BH146" s="1">
        <f t="shared" si="118"/>
        <v>42750</v>
      </c>
      <c r="BI146">
        <f t="shared" si="102"/>
        <v>1</v>
      </c>
    </row>
    <row r="147" spans="8:61" x14ac:dyDescent="0.45">
      <c r="H147" s="1">
        <f t="shared" si="119"/>
        <v>42751</v>
      </c>
      <c r="I147">
        <f>$H147-播種日比較!$C$5</f>
        <v>144</v>
      </c>
      <c r="J147">
        <f>$H147-播種日比較!$C$6</f>
        <v>139</v>
      </c>
      <c r="K147">
        <f>$H147-播種日比較!$C$7</f>
        <v>134</v>
      </c>
      <c r="L147">
        <f>$H147-播種日比較!$C$8</f>
        <v>129</v>
      </c>
      <c r="M147">
        <f>$H147-播種日比較!$C$9</f>
        <v>124</v>
      </c>
      <c r="N147" s="3">
        <f t="shared" si="87"/>
        <v>968.47442515486557</v>
      </c>
      <c r="O147" s="3">
        <f t="shared" si="88"/>
        <v>882.15573670652066</v>
      </c>
      <c r="P147" s="3">
        <f t="shared" si="89"/>
        <v>786.44956657103171</v>
      </c>
      <c r="Q147" s="3">
        <f t="shared" si="90"/>
        <v>683.55944845696717</v>
      </c>
      <c r="R147" s="3">
        <f t="shared" si="91"/>
        <v>577.53775993238946</v>
      </c>
      <c r="S147" s="3">
        <f t="shared" si="92"/>
        <v>803.44299143712783</v>
      </c>
      <c r="T147" s="3">
        <f t="shared" si="93"/>
        <v>864.78299763738585</v>
      </c>
      <c r="U147" s="3">
        <f t="shared" si="94"/>
        <v>901.83354428201699</v>
      </c>
      <c r="V147" s="3">
        <f t="shared" si="95"/>
        <v>910.77044597171823</v>
      </c>
      <c r="W147" s="3">
        <f t="shared" si="96"/>
        <v>890.25661329488389</v>
      </c>
      <c r="X147" s="3">
        <f t="shared" si="97"/>
        <v>570.86804344044867</v>
      </c>
      <c r="Y147" s="3">
        <f t="shared" si="98"/>
        <v>572.861557808405</v>
      </c>
      <c r="Z147" s="3">
        <f t="shared" si="99"/>
        <v>567.69548941112214</v>
      </c>
      <c r="AA147" s="3">
        <f t="shared" si="100"/>
        <v>551.78085460837394</v>
      </c>
      <c r="AB147" s="3">
        <f t="shared" si="101"/>
        <v>520.84431884457445</v>
      </c>
      <c r="AC147">
        <f>IF(H147&lt;播種日比較!$C$14,0,播種日比較!$C$13*0.02*播種日比較!$C$12)</f>
        <v>24</v>
      </c>
      <c r="AD147" s="3">
        <f t="shared" si="103"/>
        <v>64.844721133177416</v>
      </c>
      <c r="AE147" s="3">
        <f t="shared" si="104"/>
        <v>85.422659072682123</v>
      </c>
      <c r="AF147" s="3">
        <f t="shared" si="105"/>
        <v>116.72987812578049</v>
      </c>
      <c r="AG147" s="3">
        <f t="shared" si="106"/>
        <v>163.97424625473136</v>
      </c>
      <c r="AH147" s="3">
        <f t="shared" si="107"/>
        <v>233.52044115296039</v>
      </c>
      <c r="AI147" s="3">
        <f t="shared" si="108"/>
        <v>59.033295138173941</v>
      </c>
      <c r="AJ147" s="3">
        <f t="shared" si="109"/>
        <v>62.349130689417564</v>
      </c>
      <c r="AK147" s="3">
        <f t="shared" si="110"/>
        <v>70.274336936035283</v>
      </c>
      <c r="AL147" s="3">
        <f t="shared" si="111"/>
        <v>85.423952501006937</v>
      </c>
      <c r="AM147" s="3">
        <f t="shared" si="112"/>
        <v>113.52588432474552</v>
      </c>
      <c r="AN147" s="3">
        <f t="shared" si="113"/>
        <v>71.303075163663493</v>
      </c>
      <c r="AO147" s="3">
        <f t="shared" si="114"/>
        <v>81.027333855942032</v>
      </c>
      <c r="AP147" s="3">
        <f t="shared" si="115"/>
        <v>98.446330636244227</v>
      </c>
      <c r="AQ147" s="3">
        <f t="shared" si="116"/>
        <v>130.56129460189123</v>
      </c>
      <c r="AR147" s="3">
        <f t="shared" si="117"/>
        <v>192.43711960023001</v>
      </c>
      <c r="AS147">
        <f>IF(播種日比較!$C$11-AD147&gt;0,0,AS146+1)</f>
        <v>16</v>
      </c>
      <c r="AT147">
        <f>IF(播種日比較!$C$11-AE147&gt;0,0,AT146+1)</f>
        <v>57</v>
      </c>
      <c r="AU147">
        <f>IF(播種日比較!$C$11-AF147&gt;0,0,AU146+1)</f>
        <v>77</v>
      </c>
      <c r="AV147">
        <f>IF(播種日比較!$C$11-AG147&gt;0,0,AV146+1)</f>
        <v>85</v>
      </c>
      <c r="AW147">
        <f>IF(播種日比較!$C$11-AH147&gt;0,0,AW146+1)</f>
        <v>89</v>
      </c>
      <c r="AX147">
        <f>IF(播種日比較!$C$11-AI147&gt;0,0,AX146+1)</f>
        <v>0</v>
      </c>
      <c r="AY147">
        <f>IF(播種日比較!$C$11-AJ147&gt;0,0,AY146+1)</f>
        <v>8</v>
      </c>
      <c r="AZ147">
        <f>IF(播種日比較!$C$11-AK147&gt;0,0,AZ146+1)</f>
        <v>31</v>
      </c>
      <c r="BA147">
        <f>IF(播種日比較!$C$11-AL147&gt;0,0,BA146+1)</f>
        <v>61</v>
      </c>
      <c r="BB147">
        <f>IF(播種日比較!$C$11-AM147&gt;0,0,BB146+1)</f>
        <v>80</v>
      </c>
      <c r="BC147">
        <f>IF(播種日比較!$C$11-AN147&gt;0,0,BC146+1)</f>
        <v>23</v>
      </c>
      <c r="BD147">
        <f>IF(播種日比較!$C$11-AO147&gt;0,0,BD146+1)</f>
        <v>40</v>
      </c>
      <c r="BE147">
        <f>IF(播種日比較!$C$11-AP147&gt;0,0,BE146+1)</f>
        <v>61</v>
      </c>
      <c r="BF147">
        <f>IF(播種日比較!$C$11-AQ147&gt;0,0,BF146+1)</f>
        <v>78</v>
      </c>
      <c r="BG147">
        <f>IF(播種日比較!$C$11-AR147&gt;0,0,BG146+1)</f>
        <v>87</v>
      </c>
      <c r="BH147" s="1">
        <f t="shared" si="118"/>
        <v>42751</v>
      </c>
      <c r="BI147">
        <f t="shared" si="102"/>
        <v>1</v>
      </c>
    </row>
    <row r="148" spans="8:61" x14ac:dyDescent="0.45">
      <c r="H148" s="1">
        <f t="shared" si="119"/>
        <v>42752</v>
      </c>
      <c r="I148">
        <f>$H148-播種日比較!$C$5</f>
        <v>145</v>
      </c>
      <c r="J148">
        <f>$H148-播種日比較!$C$6</f>
        <v>140</v>
      </c>
      <c r="K148">
        <f>$H148-播種日比較!$C$7</f>
        <v>135</v>
      </c>
      <c r="L148">
        <f>$H148-播種日比較!$C$8</f>
        <v>130</v>
      </c>
      <c r="M148">
        <f>$H148-播種日比較!$C$9</f>
        <v>125</v>
      </c>
      <c r="N148" s="3">
        <f t="shared" si="87"/>
        <v>973.40152527031864</v>
      </c>
      <c r="O148" s="3">
        <f t="shared" si="88"/>
        <v>887.85064529199155</v>
      </c>
      <c r="P148" s="3">
        <f t="shared" si="89"/>
        <v>792.81083756136115</v>
      </c>
      <c r="Q148" s="3">
        <f t="shared" si="90"/>
        <v>690.36517465325142</v>
      </c>
      <c r="R148" s="3">
        <f t="shared" si="91"/>
        <v>584.46087878908691</v>
      </c>
      <c r="S148" s="3">
        <f t="shared" si="92"/>
        <v>805.66196553430882</v>
      </c>
      <c r="T148" s="3">
        <f t="shared" si="93"/>
        <v>867.59032633767993</v>
      </c>
      <c r="U148" s="3">
        <f t="shared" si="94"/>
        <v>905.27482303441877</v>
      </c>
      <c r="V148" s="3">
        <f t="shared" si="95"/>
        <v>914.85581557907733</v>
      </c>
      <c r="W148" s="3">
        <f t="shared" si="96"/>
        <v>894.95114191360096</v>
      </c>
      <c r="X148" s="3">
        <f t="shared" si="97"/>
        <v>571.97670559854396</v>
      </c>
      <c r="Y148" s="3">
        <f t="shared" si="98"/>
        <v>574.33136496325142</v>
      </c>
      <c r="Z148" s="3">
        <f t="shared" si="99"/>
        <v>569.68153556113396</v>
      </c>
      <c r="AA148" s="3">
        <f t="shared" si="100"/>
        <v>554.46147576990938</v>
      </c>
      <c r="AB148" s="3">
        <f t="shared" si="101"/>
        <v>524.37434364784883</v>
      </c>
      <c r="AC148">
        <f>IF(H148&lt;播種日比較!$C$14,0,播種日比較!$C$13*0.02*播種日比較!$C$12)</f>
        <v>24</v>
      </c>
      <c r="AD148" s="3">
        <f t="shared" si="103"/>
        <v>65.134789449125506</v>
      </c>
      <c r="AE148" s="3">
        <f t="shared" si="104"/>
        <v>85.740677584775014</v>
      </c>
      <c r="AF148" s="3">
        <f t="shared" si="105"/>
        <v>117.08601975225594</v>
      </c>
      <c r="AG148" s="3">
        <f t="shared" si="106"/>
        <v>164.38323696217583</v>
      </c>
      <c r="AH148" s="3">
        <f t="shared" si="107"/>
        <v>234.00354096583661</v>
      </c>
      <c r="AI148" s="3">
        <f t="shared" si="108"/>
        <v>59.383755943394178</v>
      </c>
      <c r="AJ148" s="3">
        <f t="shared" si="109"/>
        <v>62.674575697971719</v>
      </c>
      <c r="AK148" s="3">
        <f t="shared" si="110"/>
        <v>70.586234421740272</v>
      </c>
      <c r="AL148" s="3">
        <f t="shared" si="111"/>
        <v>85.732583584034757</v>
      </c>
      <c r="AM148" s="3">
        <f t="shared" si="112"/>
        <v>113.84137969421646</v>
      </c>
      <c r="AN148" s="3">
        <f t="shared" si="113"/>
        <v>71.796719290098679</v>
      </c>
      <c r="AO148" s="3">
        <f t="shared" si="114"/>
        <v>81.51895412674952</v>
      </c>
      <c r="AP148" s="3">
        <f t="shared" si="115"/>
        <v>98.94196358825549</v>
      </c>
      <c r="AQ148" s="3">
        <f t="shared" si="116"/>
        <v>131.07053276092546</v>
      </c>
      <c r="AR148" s="3">
        <f t="shared" si="117"/>
        <v>192.97557641947913</v>
      </c>
      <c r="AS148">
        <f>IF(播種日比較!$C$11-AD148&gt;0,0,AS147+1)</f>
        <v>17</v>
      </c>
      <c r="AT148">
        <f>IF(播種日比較!$C$11-AE148&gt;0,0,AT147+1)</f>
        <v>58</v>
      </c>
      <c r="AU148">
        <f>IF(播種日比較!$C$11-AF148&gt;0,0,AU147+1)</f>
        <v>78</v>
      </c>
      <c r="AV148">
        <f>IF(播種日比較!$C$11-AG148&gt;0,0,AV147+1)</f>
        <v>86</v>
      </c>
      <c r="AW148">
        <f>IF(播種日比較!$C$11-AH148&gt;0,0,AW147+1)</f>
        <v>90</v>
      </c>
      <c r="AX148">
        <f>IF(播種日比較!$C$11-AI148&gt;0,0,AX147+1)</f>
        <v>0</v>
      </c>
      <c r="AY148">
        <f>IF(播種日比較!$C$11-AJ148&gt;0,0,AY147+1)</f>
        <v>9</v>
      </c>
      <c r="AZ148">
        <f>IF(播種日比較!$C$11-AK148&gt;0,0,AZ147+1)</f>
        <v>32</v>
      </c>
      <c r="BA148">
        <f>IF(播種日比較!$C$11-AL148&gt;0,0,BA147+1)</f>
        <v>62</v>
      </c>
      <c r="BB148">
        <f>IF(播種日比較!$C$11-AM148&gt;0,0,BB147+1)</f>
        <v>81</v>
      </c>
      <c r="BC148">
        <f>IF(播種日比較!$C$11-AN148&gt;0,0,BC147+1)</f>
        <v>24</v>
      </c>
      <c r="BD148">
        <f>IF(播種日比較!$C$11-AO148&gt;0,0,BD147+1)</f>
        <v>41</v>
      </c>
      <c r="BE148">
        <f>IF(播種日比較!$C$11-AP148&gt;0,0,BE147+1)</f>
        <v>62</v>
      </c>
      <c r="BF148">
        <f>IF(播種日比較!$C$11-AQ148&gt;0,0,BF147+1)</f>
        <v>79</v>
      </c>
      <c r="BG148">
        <f>IF(播種日比較!$C$11-AR148&gt;0,0,BG147+1)</f>
        <v>88</v>
      </c>
      <c r="BH148" s="1">
        <f t="shared" si="118"/>
        <v>42752</v>
      </c>
      <c r="BI148">
        <f t="shared" si="102"/>
        <v>1</v>
      </c>
    </row>
    <row r="149" spans="8:61" x14ac:dyDescent="0.45">
      <c r="H149" s="1">
        <f t="shared" si="119"/>
        <v>42753</v>
      </c>
      <c r="I149">
        <f>$H149-播種日比較!$C$5</f>
        <v>146</v>
      </c>
      <c r="J149">
        <f>$H149-播種日比較!$C$6</f>
        <v>141</v>
      </c>
      <c r="K149">
        <f>$H149-播種日比較!$C$7</f>
        <v>136</v>
      </c>
      <c r="L149">
        <f>$H149-播種日比較!$C$8</f>
        <v>131</v>
      </c>
      <c r="M149">
        <f>$H149-播種日比較!$C$9</f>
        <v>126</v>
      </c>
      <c r="N149" s="3">
        <f t="shared" si="87"/>
        <v>978.22295026730455</v>
      </c>
      <c r="O149" s="3">
        <f t="shared" si="88"/>
        <v>893.43988756788224</v>
      </c>
      <c r="P149" s="3">
        <f t="shared" si="89"/>
        <v>799.0746672649484</v>
      </c>
      <c r="Q149" s="3">
        <f t="shared" si="90"/>
        <v>697.0906379438361</v>
      </c>
      <c r="R149" s="3">
        <f t="shared" si="91"/>
        <v>591.32808153326323</v>
      </c>
      <c r="S149" s="3">
        <f t="shared" si="92"/>
        <v>807.81675877302757</v>
      </c>
      <c r="T149" s="3">
        <f t="shared" si="93"/>
        <v>870.31775303936888</v>
      </c>
      <c r="U149" s="3">
        <f t="shared" si="94"/>
        <v>908.62002451324975</v>
      </c>
      <c r="V149" s="3">
        <f t="shared" si="95"/>
        <v>918.82973329869685</v>
      </c>
      <c r="W149" s="3">
        <f t="shared" si="96"/>
        <v>899.52112426668668</v>
      </c>
      <c r="X149" s="3">
        <f t="shared" si="97"/>
        <v>573.05053416465091</v>
      </c>
      <c r="Y149" s="3">
        <f t="shared" si="98"/>
        <v>575.75728373497498</v>
      </c>
      <c r="Z149" s="3">
        <f t="shared" si="99"/>
        <v>571.61276159472482</v>
      </c>
      <c r="AA149" s="3">
        <f t="shared" si="100"/>
        <v>557.07619668363157</v>
      </c>
      <c r="AB149" s="3">
        <f t="shared" si="101"/>
        <v>527.83117157099764</v>
      </c>
      <c r="AC149">
        <f>IF(H149&lt;播種日比較!$C$14,0,播種日比較!$C$13*0.02*播種日比較!$C$12)</f>
        <v>24</v>
      </c>
      <c r="AD149" s="3">
        <f t="shared" si="103"/>
        <v>65.423428088302103</v>
      </c>
      <c r="AE149" s="3">
        <f t="shared" si="104"/>
        <v>86.056706614937397</v>
      </c>
      <c r="AF149" s="3">
        <f t="shared" si="105"/>
        <v>117.43936963649504</v>
      </c>
      <c r="AG149" s="3">
        <f t="shared" si="106"/>
        <v>164.78828176669265</v>
      </c>
      <c r="AH149" s="3">
        <f t="shared" si="107"/>
        <v>234.48103045093657</v>
      </c>
      <c r="AI149" s="3">
        <f t="shared" si="108"/>
        <v>59.733281919563986</v>
      </c>
      <c r="AJ149" s="3">
        <f t="shared" si="109"/>
        <v>62.999000817636833</v>
      </c>
      <c r="AK149" s="3">
        <f t="shared" si="110"/>
        <v>70.896983616738183</v>
      </c>
      <c r="AL149" s="3">
        <f t="shared" si="111"/>
        <v>86.03987984464095</v>
      </c>
      <c r="AM149" s="3">
        <f t="shared" si="112"/>
        <v>114.15527220163995</v>
      </c>
      <c r="AN149" s="3">
        <f t="shared" si="113"/>
        <v>72.289438386134535</v>
      </c>
      <c r="AO149" s="3">
        <f t="shared" si="114"/>
        <v>82.009356852260566</v>
      </c>
      <c r="AP149" s="3">
        <f t="shared" si="115"/>
        <v>99.435922016315672</v>
      </c>
      <c r="AQ149" s="3">
        <f t="shared" si="116"/>
        <v>131.57738073407054</v>
      </c>
      <c r="AR149" s="3">
        <f t="shared" si="117"/>
        <v>193.51050682219881</v>
      </c>
      <c r="AS149">
        <f>IF(播種日比較!$C$11-AD149&gt;0,0,AS148+1)</f>
        <v>18</v>
      </c>
      <c r="AT149">
        <f>IF(播種日比較!$C$11-AE149&gt;0,0,AT148+1)</f>
        <v>59</v>
      </c>
      <c r="AU149">
        <f>IF(播種日比較!$C$11-AF149&gt;0,0,AU148+1)</f>
        <v>79</v>
      </c>
      <c r="AV149">
        <f>IF(播種日比較!$C$11-AG149&gt;0,0,AV148+1)</f>
        <v>87</v>
      </c>
      <c r="AW149">
        <f>IF(播種日比較!$C$11-AH149&gt;0,0,AW148+1)</f>
        <v>91</v>
      </c>
      <c r="AX149">
        <f>IF(播種日比較!$C$11-AI149&gt;0,0,AX148+1)</f>
        <v>0</v>
      </c>
      <c r="AY149">
        <f>IF(播種日比較!$C$11-AJ149&gt;0,0,AY148+1)</f>
        <v>10</v>
      </c>
      <c r="AZ149">
        <f>IF(播種日比較!$C$11-AK149&gt;0,0,AZ148+1)</f>
        <v>33</v>
      </c>
      <c r="BA149">
        <f>IF(播種日比較!$C$11-AL149&gt;0,0,BA148+1)</f>
        <v>63</v>
      </c>
      <c r="BB149">
        <f>IF(播種日比較!$C$11-AM149&gt;0,0,BB148+1)</f>
        <v>82</v>
      </c>
      <c r="BC149">
        <f>IF(播種日比較!$C$11-AN149&gt;0,0,BC148+1)</f>
        <v>25</v>
      </c>
      <c r="BD149">
        <f>IF(播種日比較!$C$11-AO149&gt;0,0,BD148+1)</f>
        <v>42</v>
      </c>
      <c r="BE149">
        <f>IF(播種日比較!$C$11-AP149&gt;0,0,BE148+1)</f>
        <v>63</v>
      </c>
      <c r="BF149">
        <f>IF(播種日比較!$C$11-AQ149&gt;0,0,BF148+1)</f>
        <v>80</v>
      </c>
      <c r="BG149">
        <f>IF(播種日比較!$C$11-AR149&gt;0,0,BG148+1)</f>
        <v>89</v>
      </c>
      <c r="BH149" s="1">
        <f t="shared" si="118"/>
        <v>42753</v>
      </c>
      <c r="BI149">
        <f t="shared" si="102"/>
        <v>1</v>
      </c>
    </row>
    <row r="150" spans="8:61" x14ac:dyDescent="0.45">
      <c r="H150" s="1">
        <f t="shared" si="119"/>
        <v>42754</v>
      </c>
      <c r="I150">
        <f>$H150-播種日比較!$C$5</f>
        <v>147</v>
      </c>
      <c r="J150">
        <f>$H150-播種日比較!$C$6</f>
        <v>142</v>
      </c>
      <c r="K150">
        <f>$H150-播種日比較!$C$7</f>
        <v>137</v>
      </c>
      <c r="L150">
        <f>$H150-播種日比較!$C$8</f>
        <v>132</v>
      </c>
      <c r="M150">
        <f>$H150-播種日比較!$C$9</f>
        <v>127</v>
      </c>
      <c r="N150" s="3">
        <f t="shared" si="87"/>
        <v>982.94034446358319</v>
      </c>
      <c r="O150" s="3">
        <f t="shared" si="88"/>
        <v>898.9245606174984</v>
      </c>
      <c r="P150" s="3">
        <f t="shared" si="89"/>
        <v>805.2414125248381</v>
      </c>
      <c r="Q150" s="3">
        <f t="shared" si="90"/>
        <v>703.73538910328807</v>
      </c>
      <c r="R150" s="3">
        <f t="shared" si="91"/>
        <v>598.13823587748334</v>
      </c>
      <c r="S150" s="3">
        <f t="shared" si="92"/>
        <v>809.90904826982796</v>
      </c>
      <c r="T150" s="3">
        <f t="shared" si="93"/>
        <v>872.96728519616693</v>
      </c>
      <c r="U150" s="3">
        <f t="shared" si="94"/>
        <v>911.87144648524998</v>
      </c>
      <c r="V150" s="3">
        <f t="shared" si="95"/>
        <v>922.69470235050062</v>
      </c>
      <c r="W150" s="3">
        <f t="shared" si="96"/>
        <v>903.96913797026002</v>
      </c>
      <c r="X150" s="3">
        <f t="shared" si="97"/>
        <v>574.09055758272086</v>
      </c>
      <c r="Y150" s="3">
        <f t="shared" si="98"/>
        <v>577.14051198027153</v>
      </c>
      <c r="Z150" s="3">
        <f t="shared" si="99"/>
        <v>573.49048092914848</v>
      </c>
      <c r="AA150" s="3">
        <f t="shared" si="100"/>
        <v>559.6262814467085</v>
      </c>
      <c r="AB150" s="3">
        <f t="shared" si="101"/>
        <v>531.2157061308817</v>
      </c>
      <c r="AC150">
        <f>IF(H150&lt;播種日比較!$C$14,0,播種日比較!$C$13*0.02*播種日比較!$C$12)</f>
        <v>24</v>
      </c>
      <c r="AD150" s="3">
        <f t="shared" si="103"/>
        <v>65.71068147327793</v>
      </c>
      <c r="AE150" s="3">
        <f t="shared" si="104"/>
        <v>86.370807434457234</v>
      </c>
      <c r="AF150" s="3">
        <f t="shared" si="105"/>
        <v>117.7900134766959</v>
      </c>
      <c r="AG150" s="3">
        <f t="shared" si="106"/>
        <v>165.18950209119026</v>
      </c>
      <c r="AH150" s="3">
        <f t="shared" si="107"/>
        <v>234.95308343842407</v>
      </c>
      <c r="AI150" s="3">
        <f t="shared" si="108"/>
        <v>60.081904943074647</v>
      </c>
      <c r="AJ150" s="3">
        <f t="shared" si="109"/>
        <v>63.322441278653677</v>
      </c>
      <c r="AK150" s="3">
        <f t="shared" si="110"/>
        <v>71.206624786296445</v>
      </c>
      <c r="AL150" s="3">
        <f t="shared" si="111"/>
        <v>86.345888907505625</v>
      </c>
      <c r="AM150" s="3">
        <f t="shared" si="112"/>
        <v>114.46762018932729</v>
      </c>
      <c r="AN150" s="3">
        <f t="shared" si="113"/>
        <v>72.781264871428689</v>
      </c>
      <c r="AO150" s="3">
        <f t="shared" si="114"/>
        <v>82.498584233314915</v>
      </c>
      <c r="AP150" s="3">
        <f t="shared" si="115"/>
        <v>99.928263128445408</v>
      </c>
      <c r="AQ150" s="3">
        <f t="shared" si="116"/>
        <v>132.08191912073556</v>
      </c>
      <c r="AR150" s="3">
        <f t="shared" si="117"/>
        <v>194.04202902291269</v>
      </c>
      <c r="AS150">
        <f>IF(播種日比較!$C$11-AD150&gt;0,0,AS149+1)</f>
        <v>19</v>
      </c>
      <c r="AT150">
        <f>IF(播種日比較!$C$11-AE150&gt;0,0,AT149+1)</f>
        <v>60</v>
      </c>
      <c r="AU150">
        <f>IF(播種日比較!$C$11-AF150&gt;0,0,AU149+1)</f>
        <v>80</v>
      </c>
      <c r="AV150">
        <f>IF(播種日比較!$C$11-AG150&gt;0,0,AV149+1)</f>
        <v>88</v>
      </c>
      <c r="AW150">
        <f>IF(播種日比較!$C$11-AH150&gt;0,0,AW149+1)</f>
        <v>92</v>
      </c>
      <c r="AX150">
        <f>IF(播種日比較!$C$11-AI150&gt;0,0,AX149+1)</f>
        <v>1</v>
      </c>
      <c r="AY150">
        <f>IF(播種日比較!$C$11-AJ150&gt;0,0,AY149+1)</f>
        <v>11</v>
      </c>
      <c r="AZ150">
        <f>IF(播種日比較!$C$11-AK150&gt;0,0,AZ149+1)</f>
        <v>34</v>
      </c>
      <c r="BA150">
        <f>IF(播種日比較!$C$11-AL150&gt;0,0,BA149+1)</f>
        <v>64</v>
      </c>
      <c r="BB150">
        <f>IF(播種日比較!$C$11-AM150&gt;0,0,BB149+1)</f>
        <v>83</v>
      </c>
      <c r="BC150">
        <f>IF(播種日比較!$C$11-AN150&gt;0,0,BC149+1)</f>
        <v>26</v>
      </c>
      <c r="BD150">
        <f>IF(播種日比較!$C$11-AO150&gt;0,0,BD149+1)</f>
        <v>43</v>
      </c>
      <c r="BE150">
        <f>IF(播種日比較!$C$11-AP150&gt;0,0,BE149+1)</f>
        <v>64</v>
      </c>
      <c r="BF150">
        <f>IF(播種日比較!$C$11-AQ150&gt;0,0,BF149+1)</f>
        <v>81</v>
      </c>
      <c r="BG150">
        <f>IF(播種日比較!$C$11-AR150&gt;0,0,BG149+1)</f>
        <v>90</v>
      </c>
      <c r="BH150" s="1">
        <f t="shared" si="118"/>
        <v>42754</v>
      </c>
      <c r="BI150">
        <f t="shared" si="102"/>
        <v>0</v>
      </c>
    </row>
    <row r="151" spans="8:61" x14ac:dyDescent="0.45">
      <c r="H151" s="1">
        <f t="shared" si="119"/>
        <v>42755</v>
      </c>
      <c r="I151">
        <f>$H151-播種日比較!$C$5</f>
        <v>148</v>
      </c>
      <c r="J151">
        <f>$H151-播種日比較!$C$6</f>
        <v>143</v>
      </c>
      <c r="K151">
        <f>$H151-播種日比較!$C$7</f>
        <v>138</v>
      </c>
      <c r="L151">
        <f>$H151-播種日比較!$C$8</f>
        <v>133</v>
      </c>
      <c r="M151">
        <f>$H151-播種日比較!$C$9</f>
        <v>128</v>
      </c>
      <c r="N151" s="3">
        <f t="shared" si="87"/>
        <v>987.5553598677194</v>
      </c>
      <c r="O151" s="3">
        <f t="shared" si="88"/>
        <v>904.30579459737396</v>
      </c>
      <c r="P151" s="3">
        <f t="shared" si="89"/>
        <v>811.31148598263201</v>
      </c>
      <c r="Q151" s="3">
        <f t="shared" si="90"/>
        <v>710.29904754021254</v>
      </c>
      <c r="R151" s="3">
        <f t="shared" si="91"/>
        <v>604.89027631005956</v>
      </c>
      <c r="S151" s="3">
        <f t="shared" si="92"/>
        <v>811.94047853646941</v>
      </c>
      <c r="T151" s="3">
        <f t="shared" si="93"/>
        <v>875.54089656091253</v>
      </c>
      <c r="U151" s="3">
        <f t="shared" si="94"/>
        <v>915.03135596938603</v>
      </c>
      <c r="V151" s="3">
        <f t="shared" si="95"/>
        <v>926.45320368238094</v>
      </c>
      <c r="W151" s="3">
        <f t="shared" si="96"/>
        <v>908.29775346746305</v>
      </c>
      <c r="X151" s="3">
        <f t="shared" si="97"/>
        <v>575.09777827017092</v>
      </c>
      <c r="Y151" s="3">
        <f t="shared" si="98"/>
        <v>578.48222207138474</v>
      </c>
      <c r="Z151" s="3">
        <f t="shared" si="99"/>
        <v>575.31598782623178</v>
      </c>
      <c r="AA151" s="3">
        <f t="shared" si="100"/>
        <v>562.11299087491079</v>
      </c>
      <c r="AB151" s="3">
        <f t="shared" si="101"/>
        <v>534.52887428731503</v>
      </c>
      <c r="AC151">
        <f>IF(H151&lt;播種日比較!$C$14,0,播種日比較!$C$13*0.02*播種日比較!$C$12)</f>
        <v>24</v>
      </c>
      <c r="AD151" s="3">
        <f t="shared" si="103"/>
        <v>65.996592473967851</v>
      </c>
      <c r="AE151" s="3">
        <f t="shared" si="104"/>
        <v>86.683039140660313</v>
      </c>
      <c r="AF151" s="3">
        <f t="shared" si="105"/>
        <v>118.13803386843792</v>
      </c>
      <c r="AG151" s="3">
        <f t="shared" si="106"/>
        <v>165.587014860149</v>
      </c>
      <c r="AH151" s="3">
        <f t="shared" si="107"/>
        <v>235.41986717133324</v>
      </c>
      <c r="AI151" s="3">
        <f t="shared" si="108"/>
        <v>60.429655731020844</v>
      </c>
      <c r="AJ151" s="3">
        <f t="shared" si="109"/>
        <v>63.644931001618694</v>
      </c>
      <c r="AK151" s="3">
        <f t="shared" si="110"/>
        <v>71.515196661275908</v>
      </c>
      <c r="AL151" s="3">
        <f t="shared" si="111"/>
        <v>86.650656531012345</v>
      </c>
      <c r="AM151" s="3">
        <f t="shared" si="112"/>
        <v>114.77847964053542</v>
      </c>
      <c r="AN151" s="3">
        <f t="shared" si="113"/>
        <v>73.272229976572646</v>
      </c>
      <c r="AO151" s="3">
        <f t="shared" si="114"/>
        <v>82.986676918627595</v>
      </c>
      <c r="AP151" s="3">
        <f t="shared" si="115"/>
        <v>100.41904201717978</v>
      </c>
      <c r="AQ151" s="3">
        <f t="shared" si="116"/>
        <v>132.58422549998681</v>
      </c>
      <c r="AR151" s="3">
        <f t="shared" si="117"/>
        <v>194.57025669172279</v>
      </c>
      <c r="AS151">
        <f>IF(播種日比較!$C$11-AD151&gt;0,0,AS150+1)</f>
        <v>20</v>
      </c>
      <c r="AT151">
        <f>IF(播種日比較!$C$11-AE151&gt;0,0,AT150+1)</f>
        <v>61</v>
      </c>
      <c r="AU151">
        <f>IF(播種日比較!$C$11-AF151&gt;0,0,AU150+1)</f>
        <v>81</v>
      </c>
      <c r="AV151">
        <f>IF(播種日比較!$C$11-AG151&gt;0,0,AV150+1)</f>
        <v>89</v>
      </c>
      <c r="AW151">
        <f>IF(播種日比較!$C$11-AH151&gt;0,0,AW150+1)</f>
        <v>93</v>
      </c>
      <c r="AX151">
        <f>IF(播種日比較!$C$11-AI151&gt;0,0,AX150+1)</f>
        <v>2</v>
      </c>
      <c r="AY151">
        <f>IF(播種日比較!$C$11-AJ151&gt;0,0,AY150+1)</f>
        <v>12</v>
      </c>
      <c r="AZ151">
        <f>IF(播種日比較!$C$11-AK151&gt;0,0,AZ150+1)</f>
        <v>35</v>
      </c>
      <c r="BA151">
        <f>IF(播種日比較!$C$11-AL151&gt;0,0,BA150+1)</f>
        <v>65</v>
      </c>
      <c r="BB151">
        <f>IF(播種日比較!$C$11-AM151&gt;0,0,BB150+1)</f>
        <v>84</v>
      </c>
      <c r="BC151">
        <f>IF(播種日比較!$C$11-AN151&gt;0,0,BC150+1)</f>
        <v>27</v>
      </c>
      <c r="BD151">
        <f>IF(播種日比較!$C$11-AO151&gt;0,0,BD150+1)</f>
        <v>44</v>
      </c>
      <c r="BE151">
        <f>IF(播種日比較!$C$11-AP151&gt;0,0,BE150+1)</f>
        <v>65</v>
      </c>
      <c r="BF151">
        <f>IF(播種日比較!$C$11-AQ151&gt;0,0,BF150+1)</f>
        <v>82</v>
      </c>
      <c r="BG151">
        <f>IF(播種日比較!$C$11-AR151&gt;0,0,BG150+1)</f>
        <v>91</v>
      </c>
      <c r="BH151" s="1">
        <f t="shared" si="118"/>
        <v>42755</v>
      </c>
      <c r="BI151">
        <f t="shared" si="102"/>
        <v>0</v>
      </c>
    </row>
    <row r="152" spans="8:61" x14ac:dyDescent="0.45">
      <c r="H152" s="1">
        <f t="shared" si="119"/>
        <v>42756</v>
      </c>
      <c r="I152">
        <f>$H152-播種日比較!$C$5</f>
        <v>149</v>
      </c>
      <c r="J152">
        <f>$H152-播種日比較!$C$6</f>
        <v>144</v>
      </c>
      <c r="K152">
        <f>$H152-播種日比較!$C$7</f>
        <v>139</v>
      </c>
      <c r="L152">
        <f>$H152-播種日比較!$C$8</f>
        <v>134</v>
      </c>
      <c r="M152">
        <f>$H152-播種日比較!$C$9</f>
        <v>129</v>
      </c>
      <c r="N152" s="3">
        <f t="shared" si="87"/>
        <v>992.06965390685446</v>
      </c>
      <c r="O152" s="3">
        <f t="shared" si="88"/>
        <v>909.58474988550631</v>
      </c>
      <c r="P152" s="3">
        <f t="shared" si="89"/>
        <v>817.28535317166904</v>
      </c>
      <c r="Q152" s="3">
        <f t="shared" si="90"/>
        <v>716.78129898915722</v>
      </c>
      <c r="R152" s="3">
        <f t="shared" si="91"/>
        <v>611.5832028656198</v>
      </c>
      <c r="S152" s="3">
        <f t="shared" si="92"/>
        <v>813.91266136262686</v>
      </c>
      <c r="T152" s="3">
        <f t="shared" si="93"/>
        <v>878.0405266079074</v>
      </c>
      <c r="U152" s="3">
        <f t="shared" si="94"/>
        <v>918.10198794810844</v>
      </c>
      <c r="V152" s="3">
        <f t="shared" si="95"/>
        <v>930.10769369087279</v>
      </c>
      <c r="W152" s="3">
        <f t="shared" si="96"/>
        <v>912.50953049138468</v>
      </c>
      <c r="X152" s="3">
        <f t="shared" si="97"/>
        <v>576.07317298028693</v>
      </c>
      <c r="Y152" s="3">
        <f t="shared" si="98"/>
        <v>579.7835609492148</v>
      </c>
      <c r="Z152" s="3">
        <f t="shared" si="99"/>
        <v>577.09055683402903</v>
      </c>
      <c r="AA152" s="3">
        <f t="shared" si="100"/>
        <v>564.53758101501614</v>
      </c>
      <c r="AB152" s="3">
        <f t="shared" si="101"/>
        <v>537.77162397489712</v>
      </c>
      <c r="AC152">
        <f>IF(H152&lt;播種日比較!$C$14,0,播種日比較!$C$13*0.02*播種日比較!$C$12)</f>
        <v>24</v>
      </c>
      <c r="AD152" s="3">
        <f t="shared" si="103"/>
        <v>66.281202470921741</v>
      </c>
      <c r="AE152" s="3">
        <f t="shared" si="104"/>
        <v>86.99345874830216</v>
      </c>
      <c r="AF152" s="3">
        <f t="shared" si="105"/>
        <v>118.48351043923505</v>
      </c>
      <c r="AG152" s="3">
        <f t="shared" si="106"/>
        <v>165.98093270032516</v>
      </c>
      <c r="AH152" s="3">
        <f t="shared" si="107"/>
        <v>235.88154260625933</v>
      </c>
      <c r="AI152" s="3">
        <f t="shared" si="108"/>
        <v>60.776563887853989</v>
      </c>
      <c r="AJ152" s="3">
        <f t="shared" si="109"/>
        <v>63.966502651924259</v>
      </c>
      <c r="AK152" s="3">
        <f t="shared" si="110"/>
        <v>71.822736504215911</v>
      </c>
      <c r="AL152" s="3">
        <f t="shared" si="111"/>
        <v>86.954226690781724</v>
      </c>
      <c r="AM152" s="3">
        <f t="shared" si="112"/>
        <v>115.08790428952996</v>
      </c>
      <c r="AN152" s="3">
        <f t="shared" si="113"/>
        <v>73.762363790157011</v>
      </c>
      <c r="AO152" s="3">
        <f t="shared" si="114"/>
        <v>83.473674067553659</v>
      </c>
      <c r="AP152" s="3">
        <f t="shared" si="115"/>
        <v>100.9083117476108</v>
      </c>
      <c r="AQ152" s="3">
        <f t="shared" si="116"/>
        <v>133.08437456122169</v>
      </c>
      <c r="AR152" s="3">
        <f t="shared" si="117"/>
        <v>195.0952991606606</v>
      </c>
      <c r="AS152">
        <f>IF(播種日比較!$C$11-AD152&gt;0,0,AS151+1)</f>
        <v>21</v>
      </c>
      <c r="AT152">
        <f>IF(播種日比較!$C$11-AE152&gt;0,0,AT151+1)</f>
        <v>62</v>
      </c>
      <c r="AU152">
        <f>IF(播種日比較!$C$11-AF152&gt;0,0,AU151+1)</f>
        <v>82</v>
      </c>
      <c r="AV152">
        <f>IF(播種日比較!$C$11-AG152&gt;0,0,AV151+1)</f>
        <v>90</v>
      </c>
      <c r="AW152">
        <f>IF(播種日比較!$C$11-AH152&gt;0,0,AW151+1)</f>
        <v>94</v>
      </c>
      <c r="AX152">
        <f>IF(播種日比較!$C$11-AI152&gt;0,0,AX151+1)</f>
        <v>3</v>
      </c>
      <c r="AY152">
        <f>IF(播種日比較!$C$11-AJ152&gt;0,0,AY151+1)</f>
        <v>13</v>
      </c>
      <c r="AZ152">
        <f>IF(播種日比較!$C$11-AK152&gt;0,0,AZ151+1)</f>
        <v>36</v>
      </c>
      <c r="BA152">
        <f>IF(播種日比較!$C$11-AL152&gt;0,0,BA151+1)</f>
        <v>66</v>
      </c>
      <c r="BB152">
        <f>IF(播種日比較!$C$11-AM152&gt;0,0,BB151+1)</f>
        <v>85</v>
      </c>
      <c r="BC152">
        <f>IF(播種日比較!$C$11-AN152&gt;0,0,BC151+1)</f>
        <v>28</v>
      </c>
      <c r="BD152">
        <f>IF(播種日比較!$C$11-AO152&gt;0,0,BD151+1)</f>
        <v>45</v>
      </c>
      <c r="BE152">
        <f>IF(播種日比較!$C$11-AP152&gt;0,0,BE151+1)</f>
        <v>66</v>
      </c>
      <c r="BF152">
        <f>IF(播種日比較!$C$11-AQ152&gt;0,0,BF151+1)</f>
        <v>83</v>
      </c>
      <c r="BG152">
        <f>IF(播種日比較!$C$11-AR152&gt;0,0,BG151+1)</f>
        <v>92</v>
      </c>
      <c r="BH152" s="1">
        <f t="shared" si="118"/>
        <v>42756</v>
      </c>
      <c r="BI152">
        <f t="shared" si="102"/>
        <v>0</v>
      </c>
    </row>
    <row r="153" spans="8:61" x14ac:dyDescent="0.45">
      <c r="H153" s="1">
        <f t="shared" si="119"/>
        <v>42757</v>
      </c>
      <c r="I153">
        <f>$H153-播種日比較!$C$5</f>
        <v>150</v>
      </c>
      <c r="J153">
        <f>$H153-播種日比較!$C$6</f>
        <v>145</v>
      </c>
      <c r="K153">
        <f>$H153-播種日比較!$C$7</f>
        <v>140</v>
      </c>
      <c r="L153">
        <f>$H153-播種日比較!$C$8</f>
        <v>135</v>
      </c>
      <c r="M153">
        <f>$H153-播種日比較!$C$9</f>
        <v>130</v>
      </c>
      <c r="N153" s="3">
        <f t="shared" si="87"/>
        <v>996.48488728194104</v>
      </c>
      <c r="O153" s="3">
        <f t="shared" si="88"/>
        <v>914.76261434304843</v>
      </c>
      <c r="P153" s="3">
        <f t="shared" si="89"/>
        <v>823.16352968046067</v>
      </c>
      <c r="Q153" s="3">
        <f t="shared" si="90"/>
        <v>723.18189321223826</v>
      </c>
      <c r="R153" s="3">
        <f t="shared" si="91"/>
        <v>618.21607985221874</v>
      </c>
      <c r="S153" s="3">
        <f t="shared" si="92"/>
        <v>815.82717576334448</v>
      </c>
      <c r="T153" s="3">
        <f t="shared" si="93"/>
        <v>880.46808005803621</v>
      </c>
      <c r="U153" s="3">
        <f t="shared" si="94"/>
        <v>921.0855442308349</v>
      </c>
      <c r="V153" s="3">
        <f t="shared" si="95"/>
        <v>933.66060215310404</v>
      </c>
      <c r="W153" s="3">
        <f t="shared" si="96"/>
        <v>916.60701480289254</v>
      </c>
      <c r="X153" s="3">
        <f t="shared" si="97"/>
        <v>577.01769318249603</v>
      </c>
      <c r="Y153" s="3">
        <f t="shared" si="98"/>
        <v>581.04565021741087</v>
      </c>
      <c r="Z153" s="3">
        <f t="shared" si="99"/>
        <v>578.8154423025311</v>
      </c>
      <c r="AA153" s="3">
        <f t="shared" si="100"/>
        <v>566.90130176431092</v>
      </c>
      <c r="AB153" s="3">
        <f t="shared" si="101"/>
        <v>540.94492174881464</v>
      </c>
      <c r="AC153">
        <f>IF(H153&lt;播種日比較!$C$14,0,播種日比較!$C$13*0.02*播種日比較!$C$12)</f>
        <v>24</v>
      </c>
      <c r="AD153" s="3">
        <f t="shared" si="103"/>
        <v>66.564551415577213</v>
      </c>
      <c r="AE153" s="3">
        <f t="shared" si="104"/>
        <v>87.302121276426192</v>
      </c>
      <c r="AF153" s="3">
        <f t="shared" si="105"/>
        <v>118.82651997621743</v>
      </c>
      <c r="AG153" s="3">
        <f t="shared" si="106"/>
        <v>166.37136413096056</v>
      </c>
      <c r="AH153" s="3">
        <f t="shared" si="107"/>
        <v>236.33826469806252</v>
      </c>
      <c r="AI153" s="3">
        <f t="shared" si="108"/>
        <v>61.122657949886531</v>
      </c>
      <c r="AJ153" s="3">
        <f t="shared" si="109"/>
        <v>64.287187691588457</v>
      </c>
      <c r="AK153" s="3">
        <f t="shared" si="110"/>
        <v>72.129280172114051</v>
      </c>
      <c r="AL153" s="3">
        <f t="shared" si="111"/>
        <v>87.256641658839001</v>
      </c>
      <c r="AM153" s="3">
        <f t="shared" si="112"/>
        <v>115.39594572562696</v>
      </c>
      <c r="AN153" s="3">
        <f t="shared" si="113"/>
        <v>74.251695303752683</v>
      </c>
      <c r="AO153" s="3">
        <f t="shared" si="114"/>
        <v>83.959613409963026</v>
      </c>
      <c r="AP153" s="3">
        <f t="shared" si="115"/>
        <v>101.39612344118495</v>
      </c>
      <c r="AQ153" s="3">
        <f t="shared" si="116"/>
        <v>133.58243822820876</v>
      </c>
      <c r="AR153" s="3">
        <f t="shared" si="117"/>
        <v>195.61726161898937</v>
      </c>
      <c r="AS153">
        <f>IF(播種日比較!$C$11-AD153&gt;0,0,AS152+1)</f>
        <v>22</v>
      </c>
      <c r="AT153">
        <f>IF(播種日比較!$C$11-AE153&gt;0,0,AT152+1)</f>
        <v>63</v>
      </c>
      <c r="AU153">
        <f>IF(播種日比較!$C$11-AF153&gt;0,0,AU152+1)</f>
        <v>83</v>
      </c>
      <c r="AV153">
        <f>IF(播種日比較!$C$11-AG153&gt;0,0,AV152+1)</f>
        <v>91</v>
      </c>
      <c r="AW153">
        <f>IF(播種日比較!$C$11-AH153&gt;0,0,AW152+1)</f>
        <v>95</v>
      </c>
      <c r="AX153">
        <f>IF(播種日比較!$C$11-AI153&gt;0,0,AX152+1)</f>
        <v>4</v>
      </c>
      <c r="AY153">
        <f>IF(播種日比較!$C$11-AJ153&gt;0,0,AY152+1)</f>
        <v>14</v>
      </c>
      <c r="AZ153">
        <f>IF(播種日比較!$C$11-AK153&gt;0,0,AZ152+1)</f>
        <v>37</v>
      </c>
      <c r="BA153">
        <f>IF(播種日比較!$C$11-AL153&gt;0,0,BA152+1)</f>
        <v>67</v>
      </c>
      <c r="BB153">
        <f>IF(播種日比較!$C$11-AM153&gt;0,0,BB152+1)</f>
        <v>86</v>
      </c>
      <c r="BC153">
        <f>IF(播種日比較!$C$11-AN153&gt;0,0,BC152+1)</f>
        <v>29</v>
      </c>
      <c r="BD153">
        <f>IF(播種日比較!$C$11-AO153&gt;0,0,BD152+1)</f>
        <v>46</v>
      </c>
      <c r="BE153">
        <f>IF(播種日比較!$C$11-AP153&gt;0,0,BE152+1)</f>
        <v>67</v>
      </c>
      <c r="BF153">
        <f>IF(播種日比較!$C$11-AQ153&gt;0,0,BF152+1)</f>
        <v>84</v>
      </c>
      <c r="BG153">
        <f>IF(播種日比較!$C$11-AR153&gt;0,0,BG152+1)</f>
        <v>93</v>
      </c>
      <c r="BH153" s="1">
        <f t="shared" si="118"/>
        <v>42757</v>
      </c>
      <c r="BI153">
        <f t="shared" si="102"/>
        <v>0</v>
      </c>
    </row>
    <row r="154" spans="8:61" x14ac:dyDescent="0.45">
      <c r="H154" s="1">
        <f t="shared" si="119"/>
        <v>42758</v>
      </c>
      <c r="I154">
        <f>$H154-播種日比較!$C$5</f>
        <v>151</v>
      </c>
      <c r="J154">
        <f>$H154-播種日比較!$C$6</f>
        <v>146</v>
      </c>
      <c r="K154">
        <f>$H154-播種日比較!$C$7</f>
        <v>141</v>
      </c>
      <c r="L154">
        <f>$H154-播種日比較!$C$8</f>
        <v>136</v>
      </c>
      <c r="M154">
        <f>$H154-播種日比較!$C$9</f>
        <v>131</v>
      </c>
      <c r="N154" s="3">
        <f t="shared" si="87"/>
        <v>1000.8027219461922</v>
      </c>
      <c r="O154" s="3">
        <f t="shared" si="88"/>
        <v>919.84060068781275</v>
      </c>
      <c r="P154" s="3">
        <f t="shared" si="89"/>
        <v>828.94657838800936</v>
      </c>
      <c r="Q154" s="3">
        <f t="shared" si="90"/>
        <v>729.50064171466931</v>
      </c>
      <c r="R154" s="3">
        <f t="shared" si="91"/>
        <v>624.78803453979015</v>
      </c>
      <c r="S154" s="3">
        <f t="shared" si="92"/>
        <v>817.68556798627833</v>
      </c>
      <c r="T154" s="3">
        <f t="shared" si="93"/>
        <v>882.82542649965501</v>
      </c>
      <c r="U154" s="3">
        <f t="shared" si="94"/>
        <v>923.98419246033541</v>
      </c>
      <c r="V154" s="3">
        <f t="shared" si="95"/>
        <v>937.11433035848461</v>
      </c>
      <c r="W154" s="3">
        <f t="shared" si="96"/>
        <v>920.59273519024134</v>
      </c>
      <c r="X154" s="3">
        <f t="shared" si="97"/>
        <v>577.93226545823632</v>
      </c>
      <c r="Y154" s="3">
        <f t="shared" si="98"/>
        <v>582.26958627396073</v>
      </c>
      <c r="Z154" s="3">
        <f t="shared" si="99"/>
        <v>580.49187796877993</v>
      </c>
      <c r="AA154" s="3">
        <f t="shared" si="100"/>
        <v>569.20539559245765</v>
      </c>
      <c r="AB154" s="3">
        <f t="shared" si="101"/>
        <v>544.04975054230522</v>
      </c>
      <c r="AC154">
        <f>IF(H154&lt;播種日比較!$C$14,0,播種日比較!$C$13*0.02*播種日比較!$C$12)</f>
        <v>24</v>
      </c>
      <c r="AD154" s="3">
        <f t="shared" si="103"/>
        <v>66.846677887642954</v>
      </c>
      <c r="AE154" s="3">
        <f t="shared" si="104"/>
        <v>87.609079830946769</v>
      </c>
      <c r="AF154" s="3">
        <f t="shared" si="105"/>
        <v>119.16713654734261</v>
      </c>
      <c r="AG154" s="3">
        <f t="shared" si="106"/>
        <v>166.7584137441217</v>
      </c>
      <c r="AH154" s="3">
        <f t="shared" si="107"/>
        <v>236.79018266954614</v>
      </c>
      <c r="AI154" s="3">
        <f t="shared" si="108"/>
        <v>61.467965427761946</v>
      </c>
      <c r="AJ154" s="3">
        <f t="shared" si="109"/>
        <v>64.607016428619715</v>
      </c>
      <c r="AK154" s="3">
        <f t="shared" si="110"/>
        <v>72.434862176092537</v>
      </c>
      <c r="AL154" s="3">
        <f t="shared" si="111"/>
        <v>87.557942078680469</v>
      </c>
      <c r="AM154" s="3">
        <f t="shared" si="112"/>
        <v>115.70265349159484</v>
      </c>
      <c r="AN154" s="3">
        <f t="shared" si="113"/>
        <v>74.740252454913986</v>
      </c>
      <c r="AO154" s="3">
        <f t="shared" si="114"/>
        <v>84.444531303379534</v>
      </c>
      <c r="AP154" s="3">
        <f t="shared" si="115"/>
        <v>101.88252635549352</v>
      </c>
      <c r="AQ154" s="3">
        <f t="shared" si="116"/>
        <v>134.07848577688421</v>
      </c>
      <c r="AR154" s="3">
        <f t="shared" si="117"/>
        <v>196.13624529813825</v>
      </c>
      <c r="AS154">
        <f>IF(播種日比較!$C$11-AD154&gt;0,0,AS153+1)</f>
        <v>23</v>
      </c>
      <c r="AT154">
        <f>IF(播種日比較!$C$11-AE154&gt;0,0,AT153+1)</f>
        <v>64</v>
      </c>
      <c r="AU154">
        <f>IF(播種日比較!$C$11-AF154&gt;0,0,AU153+1)</f>
        <v>84</v>
      </c>
      <c r="AV154">
        <f>IF(播種日比較!$C$11-AG154&gt;0,0,AV153+1)</f>
        <v>92</v>
      </c>
      <c r="AW154">
        <f>IF(播種日比較!$C$11-AH154&gt;0,0,AW153+1)</f>
        <v>96</v>
      </c>
      <c r="AX154">
        <f>IF(播種日比較!$C$11-AI154&gt;0,0,AX153+1)</f>
        <v>5</v>
      </c>
      <c r="AY154">
        <f>IF(播種日比較!$C$11-AJ154&gt;0,0,AY153+1)</f>
        <v>15</v>
      </c>
      <c r="AZ154">
        <f>IF(播種日比較!$C$11-AK154&gt;0,0,AZ153+1)</f>
        <v>38</v>
      </c>
      <c r="BA154">
        <f>IF(播種日比較!$C$11-AL154&gt;0,0,BA153+1)</f>
        <v>68</v>
      </c>
      <c r="BB154">
        <f>IF(播種日比較!$C$11-AM154&gt;0,0,BB153+1)</f>
        <v>87</v>
      </c>
      <c r="BC154">
        <f>IF(播種日比較!$C$11-AN154&gt;0,0,BC153+1)</f>
        <v>30</v>
      </c>
      <c r="BD154">
        <f>IF(播種日比較!$C$11-AO154&gt;0,0,BD153+1)</f>
        <v>47</v>
      </c>
      <c r="BE154">
        <f>IF(播種日比較!$C$11-AP154&gt;0,0,BE153+1)</f>
        <v>68</v>
      </c>
      <c r="BF154">
        <f>IF(播種日比較!$C$11-AQ154&gt;0,0,BF153+1)</f>
        <v>85</v>
      </c>
      <c r="BG154">
        <f>IF(播種日比較!$C$11-AR154&gt;0,0,BG153+1)</f>
        <v>94</v>
      </c>
      <c r="BH154" s="1">
        <f t="shared" si="118"/>
        <v>42758</v>
      </c>
      <c r="BI154">
        <f t="shared" si="102"/>
        <v>0</v>
      </c>
    </row>
    <row r="155" spans="8:61" x14ac:dyDescent="0.45">
      <c r="H155" s="1">
        <f t="shared" si="119"/>
        <v>42759</v>
      </c>
      <c r="I155">
        <f>$H155-播種日比較!$C$5</f>
        <v>152</v>
      </c>
      <c r="J155">
        <f>$H155-播種日比較!$C$6</f>
        <v>147</v>
      </c>
      <c r="K155">
        <f>$H155-播種日比較!$C$7</f>
        <v>142</v>
      </c>
      <c r="L155">
        <f>$H155-播種日比較!$C$8</f>
        <v>137</v>
      </c>
      <c r="M155">
        <f>$H155-播種日比較!$C$9</f>
        <v>132</v>
      </c>
      <c r="N155" s="3">
        <f t="shared" si="87"/>
        <v>1005.0248192024981</v>
      </c>
      <c r="O155" s="3">
        <f t="shared" si="88"/>
        <v>924.81994397776191</v>
      </c>
      <c r="P155" s="3">
        <f t="shared" si="89"/>
        <v>834.63510677232875</v>
      </c>
      <c r="Q155" s="3">
        <f t="shared" si="90"/>
        <v>735.73741547806264</v>
      </c>
      <c r="R155" s="3">
        <f t="shared" si="91"/>
        <v>631.29825581454656</v>
      </c>
      <c r="S155" s="3">
        <f t="shared" si="92"/>
        <v>819.48935157403423</v>
      </c>
      <c r="T155" s="3">
        <f t="shared" si="93"/>
        <v>885.1144000985604</v>
      </c>
      <c r="U155" s="3">
        <f t="shared" si="94"/>
        <v>926.8000652530792</v>
      </c>
      <c r="V155" s="3">
        <f t="shared" si="95"/>
        <v>940.47124942895243</v>
      </c>
      <c r="W155" s="3">
        <f t="shared" si="96"/>
        <v>924.46920071757449</v>
      </c>
      <c r="X155" s="3">
        <f t="shared" si="97"/>
        <v>578.81779191030887</v>
      </c>
      <c r="Y155" s="3">
        <f t="shared" si="98"/>
        <v>583.45644047699841</v>
      </c>
      <c r="Z155" s="3">
        <f t="shared" si="99"/>
        <v>582.12107660694471</v>
      </c>
      <c r="AA155" s="3">
        <f t="shared" si="100"/>
        <v>571.45109636108134</v>
      </c>
      <c r="AB155" s="3">
        <f t="shared" si="101"/>
        <v>547.0871075333132</v>
      </c>
      <c r="AC155">
        <f>IF(H155&lt;播種日比較!$C$14,0,播種日比較!$C$13*0.02*播種日比較!$C$12)</f>
        <v>24</v>
      </c>
      <c r="AD155" s="3">
        <f t="shared" si="103"/>
        <v>67.127619149770709</v>
      </c>
      <c r="AE155" s="3">
        <f t="shared" si="104"/>
        <v>87.914385683199512</v>
      </c>
      <c r="AF155" s="3">
        <f t="shared" si="105"/>
        <v>119.50543161651167</v>
      </c>
      <c r="AG155" s="3">
        <f t="shared" si="106"/>
        <v>167.14218237575096</v>
      </c>
      <c r="AH155" s="3">
        <f t="shared" si="107"/>
        <v>237.23744026700641</v>
      </c>
      <c r="AI155" s="3">
        <f t="shared" si="108"/>
        <v>61.812512846998253</v>
      </c>
      <c r="AJ155" s="3">
        <f t="shared" si="109"/>
        <v>64.926018064052414</v>
      </c>
      <c r="AK155" s="3">
        <f t="shared" si="110"/>
        <v>72.739515738130606</v>
      </c>
      <c r="AL155" s="3">
        <f t="shared" si="111"/>
        <v>87.858167036485312</v>
      </c>
      <c r="AM155" s="3">
        <f t="shared" si="112"/>
        <v>116.00807517677084</v>
      </c>
      <c r="AN155" s="3">
        <f t="shared" si="113"/>
        <v>75.22806216830341</v>
      </c>
      <c r="AO155" s="3">
        <f t="shared" si="114"/>
        <v>84.928462787528787</v>
      </c>
      <c r="AP155" s="3">
        <f t="shared" si="115"/>
        <v>102.36756796027829</v>
      </c>
      <c r="AQ155" s="3">
        <f t="shared" si="116"/>
        <v>134.57258394726912</v>
      </c>
      <c r="AR155" s="3">
        <f t="shared" si="117"/>
        <v>196.65234764690229</v>
      </c>
      <c r="AS155">
        <f>IF(播種日比較!$C$11-AD155&gt;0,0,AS154+1)</f>
        <v>24</v>
      </c>
      <c r="AT155">
        <f>IF(播種日比較!$C$11-AE155&gt;0,0,AT154+1)</f>
        <v>65</v>
      </c>
      <c r="AU155">
        <f>IF(播種日比較!$C$11-AF155&gt;0,0,AU154+1)</f>
        <v>85</v>
      </c>
      <c r="AV155">
        <f>IF(播種日比較!$C$11-AG155&gt;0,0,AV154+1)</f>
        <v>93</v>
      </c>
      <c r="AW155">
        <f>IF(播種日比較!$C$11-AH155&gt;0,0,AW154+1)</f>
        <v>97</v>
      </c>
      <c r="AX155">
        <f>IF(播種日比較!$C$11-AI155&gt;0,0,AX154+1)</f>
        <v>6</v>
      </c>
      <c r="AY155">
        <f>IF(播種日比較!$C$11-AJ155&gt;0,0,AY154+1)</f>
        <v>16</v>
      </c>
      <c r="AZ155">
        <f>IF(播種日比較!$C$11-AK155&gt;0,0,AZ154+1)</f>
        <v>39</v>
      </c>
      <c r="BA155">
        <f>IF(播種日比較!$C$11-AL155&gt;0,0,BA154+1)</f>
        <v>69</v>
      </c>
      <c r="BB155">
        <f>IF(播種日比較!$C$11-AM155&gt;0,0,BB154+1)</f>
        <v>88</v>
      </c>
      <c r="BC155">
        <f>IF(播種日比較!$C$11-AN155&gt;0,0,BC154+1)</f>
        <v>31</v>
      </c>
      <c r="BD155">
        <f>IF(播種日比較!$C$11-AO155&gt;0,0,BD154+1)</f>
        <v>48</v>
      </c>
      <c r="BE155">
        <f>IF(播種日比較!$C$11-AP155&gt;0,0,BE154+1)</f>
        <v>69</v>
      </c>
      <c r="BF155">
        <f>IF(播種日比較!$C$11-AQ155&gt;0,0,BF154+1)</f>
        <v>86</v>
      </c>
      <c r="BG155">
        <f>IF(播種日比較!$C$11-AR155&gt;0,0,BG154+1)</f>
        <v>95</v>
      </c>
      <c r="BH155" s="1">
        <f t="shared" si="118"/>
        <v>42759</v>
      </c>
      <c r="BI155">
        <f t="shared" si="102"/>
        <v>0</v>
      </c>
    </row>
    <row r="156" spans="8:61" x14ac:dyDescent="0.45">
      <c r="H156" s="1">
        <f t="shared" si="119"/>
        <v>42760</v>
      </c>
      <c r="I156">
        <f>$H156-播種日比較!$C$5</f>
        <v>153</v>
      </c>
      <c r="J156">
        <f>$H156-播種日比較!$C$6</f>
        <v>148</v>
      </c>
      <c r="K156">
        <f>$H156-播種日比較!$C$7</f>
        <v>143</v>
      </c>
      <c r="L156">
        <f>$H156-播種日比較!$C$8</f>
        <v>138</v>
      </c>
      <c r="M156">
        <f>$H156-播種日比較!$C$9</f>
        <v>133</v>
      </c>
      <c r="N156" s="3">
        <f t="shared" si="87"/>
        <v>1009.1528379155759</v>
      </c>
      <c r="O156" s="3">
        <f t="shared" si="88"/>
        <v>929.70189920250073</v>
      </c>
      <c r="P156" s="3">
        <f t="shared" si="89"/>
        <v>840.22976429319431</v>
      </c>
      <c r="Q156" s="3">
        <f t="shared" si="90"/>
        <v>741.89214271506</v>
      </c>
      <c r="R156" s="3">
        <f t="shared" si="91"/>
        <v>637.74599280372649</v>
      </c>
      <c r="S156" s="3">
        <f t="shared" si="92"/>
        <v>821.24000747715365</v>
      </c>
      <c r="T156" s="3">
        <f t="shared" si="93"/>
        <v>887.33679939068793</v>
      </c>
      <c r="U156" s="3">
        <f t="shared" si="94"/>
        <v>929.53525946497632</v>
      </c>
      <c r="V156" s="3">
        <f t="shared" si="95"/>
        <v>943.73369881699034</v>
      </c>
      <c r="W156" s="3">
        <f t="shared" si="96"/>
        <v>928.23889820973227</v>
      </c>
      <c r="X156" s="3">
        <f t="shared" si="97"/>
        <v>579.6751505837517</v>
      </c>
      <c r="Y156" s="3">
        <f t="shared" si="98"/>
        <v>584.60725934173843</v>
      </c>
      <c r="Z156" s="3">
        <f t="shared" si="99"/>
        <v>583.70422973910581</v>
      </c>
      <c r="AA156" s="3">
        <f t="shared" si="100"/>
        <v>573.63962823652582</v>
      </c>
      <c r="AB156" s="3">
        <f t="shared" si="101"/>
        <v>550.05800211771452</v>
      </c>
      <c r="AC156">
        <f>IF(H156&lt;播種日比較!$C$14,0,播種日比較!$C$13*0.02*播種日比較!$C$12)</f>
        <v>24</v>
      </c>
      <c r="AD156" s="3">
        <f t="shared" si="103"/>
        <v>67.407411199664438</v>
      </c>
      <c r="AE156" s="3">
        <f t="shared" si="104"/>
        <v>88.218088344685597</v>
      </c>
      <c r="AF156" s="3">
        <f t="shared" si="105"/>
        <v>119.84147415294096</v>
      </c>
      <c r="AG156" s="3">
        <f t="shared" si="106"/>
        <v>167.52276726797419</v>
      </c>
      <c r="AH156" s="3">
        <f t="shared" si="107"/>
        <v>237.68017600249124</v>
      </c>
      <c r="AI156" s="3">
        <f t="shared" si="108"/>
        <v>62.156325786706169</v>
      </c>
      <c r="AJ156" s="3">
        <f t="shared" si="109"/>
        <v>65.244220736780917</v>
      </c>
      <c r="AK156" s="3">
        <f t="shared" si="110"/>
        <v>73.043272845030444</v>
      </c>
      <c r="AL156" s="3">
        <f t="shared" si="111"/>
        <v>88.157354128702551</v>
      </c>
      <c r="AM156" s="3">
        <f t="shared" si="112"/>
        <v>116.31225650522092</v>
      </c>
      <c r="AN156" s="3">
        <f t="shared" si="113"/>
        <v>75.715150395031998</v>
      </c>
      <c r="AO156" s="3">
        <f t="shared" si="114"/>
        <v>85.411441636430524</v>
      </c>
      <c r="AP156" s="3">
        <f t="shared" si="115"/>
        <v>102.85129400986109</v>
      </c>
      <c r="AQ156" s="3">
        <f t="shared" si="116"/>
        <v>135.06479704984795</v>
      </c>
      <c r="AR156" s="3">
        <f t="shared" si="117"/>
        <v>197.1656624974988</v>
      </c>
      <c r="AS156">
        <f>IF(播種日比較!$C$11-AD156&gt;0,0,AS155+1)</f>
        <v>25</v>
      </c>
      <c r="AT156">
        <f>IF(播種日比較!$C$11-AE156&gt;0,0,AT155+1)</f>
        <v>66</v>
      </c>
      <c r="AU156">
        <f>IF(播種日比較!$C$11-AF156&gt;0,0,AU155+1)</f>
        <v>86</v>
      </c>
      <c r="AV156">
        <f>IF(播種日比較!$C$11-AG156&gt;0,0,AV155+1)</f>
        <v>94</v>
      </c>
      <c r="AW156">
        <f>IF(播種日比較!$C$11-AH156&gt;0,0,AW155+1)</f>
        <v>98</v>
      </c>
      <c r="AX156">
        <f>IF(播種日比較!$C$11-AI156&gt;0,0,AX155+1)</f>
        <v>7</v>
      </c>
      <c r="AY156">
        <f>IF(播種日比較!$C$11-AJ156&gt;0,0,AY155+1)</f>
        <v>17</v>
      </c>
      <c r="AZ156">
        <f>IF(播種日比較!$C$11-AK156&gt;0,0,AZ155+1)</f>
        <v>40</v>
      </c>
      <c r="BA156">
        <f>IF(播種日比較!$C$11-AL156&gt;0,0,BA155+1)</f>
        <v>70</v>
      </c>
      <c r="BB156">
        <f>IF(播種日比較!$C$11-AM156&gt;0,0,BB155+1)</f>
        <v>89</v>
      </c>
      <c r="BC156">
        <f>IF(播種日比較!$C$11-AN156&gt;0,0,BC155+1)</f>
        <v>32</v>
      </c>
      <c r="BD156">
        <f>IF(播種日比較!$C$11-AO156&gt;0,0,BD155+1)</f>
        <v>49</v>
      </c>
      <c r="BE156">
        <f>IF(播種日比較!$C$11-AP156&gt;0,0,BE155+1)</f>
        <v>70</v>
      </c>
      <c r="BF156">
        <f>IF(播種日比較!$C$11-AQ156&gt;0,0,BF155+1)</f>
        <v>87</v>
      </c>
      <c r="BG156">
        <f>IF(播種日比較!$C$11-AR156&gt;0,0,BG155+1)</f>
        <v>96</v>
      </c>
      <c r="BH156" s="1">
        <f t="shared" si="118"/>
        <v>42760</v>
      </c>
      <c r="BI156">
        <f t="shared" si="102"/>
        <v>0</v>
      </c>
    </row>
    <row r="157" spans="8:61" x14ac:dyDescent="0.45">
      <c r="H157" s="1">
        <f t="shared" si="119"/>
        <v>42761</v>
      </c>
      <c r="I157">
        <f>$H157-播種日比較!$C$5</f>
        <v>154</v>
      </c>
      <c r="J157">
        <f>$H157-播種日比較!$C$6</f>
        <v>149</v>
      </c>
      <c r="K157">
        <f>$H157-播種日比較!$C$7</f>
        <v>144</v>
      </c>
      <c r="L157">
        <f>$H157-播種日比較!$C$8</f>
        <v>139</v>
      </c>
      <c r="M157">
        <f>$H157-播種日比較!$C$9</f>
        <v>134</v>
      </c>
      <c r="N157" s="3">
        <f t="shared" si="87"/>
        <v>1013.1884328346413</v>
      </c>
      <c r="O157" s="3">
        <f t="shared" si="88"/>
        <v>934.48773898064542</v>
      </c>
      <c r="P157" s="3">
        <f t="shared" si="89"/>
        <v>845.7312398498841</v>
      </c>
      <c r="Q157" s="3">
        <f t="shared" si="90"/>
        <v>747.96480664856858</v>
      </c>
      <c r="R157" s="3">
        <f t="shared" si="91"/>
        <v>644.1305534749024</v>
      </c>
      <c r="S157" s="3">
        <f t="shared" si="92"/>
        <v>822.93898421355675</v>
      </c>
      <c r="T157" s="3">
        <f t="shared" si="93"/>
        <v>889.49438715149336</v>
      </c>
      <c r="U157" s="3">
        <f t="shared" si="94"/>
        <v>932.19183557432746</v>
      </c>
      <c r="V157" s="3">
        <f t="shared" si="95"/>
        <v>946.90398497099636</v>
      </c>
      <c r="W157" s="3">
        <f t="shared" si="96"/>
        <v>931.90428996109279</v>
      </c>
      <c r="X157" s="3">
        <f t="shared" si="97"/>
        <v>580.50519589641431</v>
      </c>
      <c r="Y157" s="3">
        <f t="shared" si="98"/>
        <v>585.72306476563608</v>
      </c>
      <c r="Z157" s="3">
        <f t="shared" si="99"/>
        <v>585.24250740268951</v>
      </c>
      <c r="AA157" s="3">
        <f t="shared" si="100"/>
        <v>575.77220469132794</v>
      </c>
      <c r="AB157" s="3">
        <f t="shared" si="101"/>
        <v>552.96345398637504</v>
      </c>
      <c r="AC157">
        <f>IF(H157&lt;播種日比較!$C$14,0,播種日比較!$C$13*0.02*播種日比較!$C$12)</f>
        <v>24</v>
      </c>
      <c r="AD157" s="3">
        <f t="shared" si="103"/>
        <v>67.686088819765686</v>
      </c>
      <c r="AE157" s="3">
        <f t="shared" si="104"/>
        <v>88.520235638222559</v>
      </c>
      <c r="AF157" s="3">
        <f t="shared" si="105"/>
        <v>120.17533073511781</v>
      </c>
      <c r="AG157" s="3">
        <f t="shared" si="106"/>
        <v>167.90026222317351</v>
      </c>
      <c r="AH157" s="3">
        <f t="shared" si="107"/>
        <v>238.11852338355126</v>
      </c>
      <c r="AI157" s="3">
        <f t="shared" si="108"/>
        <v>62.499428916577095</v>
      </c>
      <c r="AJ157" s="3">
        <f t="shared" si="109"/>
        <v>65.561651566311696</v>
      </c>
      <c r="AK157" s="3">
        <f t="shared" si="110"/>
        <v>73.34616429977325</v>
      </c>
      <c r="AL157" s="3">
        <f t="shared" si="111"/>
        <v>88.455539526227426</v>
      </c>
      <c r="AM157" s="3">
        <f t="shared" si="112"/>
        <v>116.61524141924922</v>
      </c>
      <c r="AN157" s="3">
        <f t="shared" si="113"/>
        <v>76.201542150303823</v>
      </c>
      <c r="AO157" s="3">
        <f t="shared" si="114"/>
        <v>85.893500408163291</v>
      </c>
      <c r="AP157" s="3">
        <f t="shared" si="115"/>
        <v>103.33374861219262</v>
      </c>
      <c r="AQ157" s="3">
        <f t="shared" si="116"/>
        <v>135.55518706672598</v>
      </c>
      <c r="AR157" s="3">
        <f t="shared" si="117"/>
        <v>197.67628022303012</v>
      </c>
      <c r="AS157">
        <f>IF(播種日比較!$C$11-AD157&gt;0,0,AS156+1)</f>
        <v>26</v>
      </c>
      <c r="AT157">
        <f>IF(播種日比較!$C$11-AE157&gt;0,0,AT156+1)</f>
        <v>67</v>
      </c>
      <c r="AU157">
        <f>IF(播種日比較!$C$11-AF157&gt;0,0,AU156+1)</f>
        <v>87</v>
      </c>
      <c r="AV157">
        <f>IF(播種日比較!$C$11-AG157&gt;0,0,AV156+1)</f>
        <v>95</v>
      </c>
      <c r="AW157">
        <f>IF(播種日比較!$C$11-AH157&gt;0,0,AW156+1)</f>
        <v>99</v>
      </c>
      <c r="AX157">
        <f>IF(播種日比較!$C$11-AI157&gt;0,0,AX156+1)</f>
        <v>8</v>
      </c>
      <c r="AY157">
        <f>IF(播種日比較!$C$11-AJ157&gt;0,0,AY156+1)</f>
        <v>18</v>
      </c>
      <c r="AZ157">
        <f>IF(播種日比較!$C$11-AK157&gt;0,0,AZ156+1)</f>
        <v>41</v>
      </c>
      <c r="BA157">
        <f>IF(播種日比較!$C$11-AL157&gt;0,0,BA156+1)</f>
        <v>71</v>
      </c>
      <c r="BB157">
        <f>IF(播種日比較!$C$11-AM157&gt;0,0,BB156+1)</f>
        <v>90</v>
      </c>
      <c r="BC157">
        <f>IF(播種日比較!$C$11-AN157&gt;0,0,BC156+1)</f>
        <v>33</v>
      </c>
      <c r="BD157">
        <f>IF(播種日比較!$C$11-AO157&gt;0,0,BD156+1)</f>
        <v>50</v>
      </c>
      <c r="BE157">
        <f>IF(播種日比較!$C$11-AP157&gt;0,0,BE156+1)</f>
        <v>71</v>
      </c>
      <c r="BF157">
        <f>IF(播種日比較!$C$11-AQ157&gt;0,0,BF156+1)</f>
        <v>88</v>
      </c>
      <c r="BG157">
        <f>IF(播種日比較!$C$11-AR157&gt;0,0,BG156+1)</f>
        <v>97</v>
      </c>
      <c r="BH157" s="1">
        <f t="shared" si="118"/>
        <v>42761</v>
      </c>
      <c r="BI157">
        <f t="shared" si="102"/>
        <v>0</v>
      </c>
    </row>
    <row r="158" spans="8:61" x14ac:dyDescent="0.45">
      <c r="H158" s="1">
        <f t="shared" si="119"/>
        <v>42762</v>
      </c>
      <c r="I158">
        <f>$H158-播種日比較!$C$5</f>
        <v>155</v>
      </c>
      <c r="J158">
        <f>$H158-播種日比較!$C$6</f>
        <v>150</v>
      </c>
      <c r="K158">
        <f>$H158-播種日比較!$C$7</f>
        <v>145</v>
      </c>
      <c r="L158">
        <f>$H158-播種日比較!$C$8</f>
        <v>140</v>
      </c>
      <c r="M158">
        <f>$H158-播種日比較!$C$9</f>
        <v>135</v>
      </c>
      <c r="N158" s="3">
        <f t="shared" si="87"/>
        <v>1017.1332530224274</v>
      </c>
      <c r="O158" s="3">
        <f t="shared" si="88"/>
        <v>939.17875136082239</v>
      </c>
      <c r="P158" s="3">
        <f t="shared" si="89"/>
        <v>851.14025931441472</v>
      </c>
      <c r="Q158" s="3">
        <f t="shared" si="90"/>
        <v>753.95544331858514</v>
      </c>
      <c r="R158" s="3">
        <f t="shared" si="91"/>
        <v>650.45130321386</v>
      </c>
      <c r="S158" s="3">
        <f t="shared" si="92"/>
        <v>824.58769807047724</v>
      </c>
      <c r="T158" s="3">
        <f t="shared" si="93"/>
        <v>891.58889033629009</v>
      </c>
      <c r="U158" s="3">
        <f t="shared" si="94"/>
        <v>934.77181717415226</v>
      </c>
      <c r="V158" s="3">
        <f t="shared" si="95"/>
        <v>949.98438015799502</v>
      </c>
      <c r="W158" s="3">
        <f t="shared" si="96"/>
        <v>935.467811656511</v>
      </c>
      <c r="X158" s="3">
        <f t="shared" si="97"/>
        <v>581.30875907755149</v>
      </c>
      <c r="Y158" s="3">
        <f t="shared" si="98"/>
        <v>586.80485427904819</v>
      </c>
      <c r="Z158" s="3">
        <f t="shared" si="99"/>
        <v>586.73705797068385</v>
      </c>
      <c r="AA158" s="3">
        <f t="shared" si="100"/>
        <v>577.85002759007307</v>
      </c>
      <c r="AB158" s="3">
        <f t="shared" si="101"/>
        <v>555.80449130320119</v>
      </c>
      <c r="AC158">
        <f>IF(H158&lt;播種日比較!$C$14,0,播種日比較!$C$13*0.02*播種日比較!$C$12)</f>
        <v>24</v>
      </c>
      <c r="AD158" s="3">
        <f t="shared" si="103"/>
        <v>67.963685624645933</v>
      </c>
      <c r="AE158" s="3">
        <f t="shared" si="104"/>
        <v>88.820873765700796</v>
      </c>
      <c r="AF158" s="3">
        <f t="shared" si="105"/>
        <v>120.50706564964753</v>
      </c>
      <c r="AG158" s="3">
        <f t="shared" si="106"/>
        <v>168.27475775030132</v>
      </c>
      <c r="AH158" s="3">
        <f t="shared" si="107"/>
        <v>238.55261113121412</v>
      </c>
      <c r="AI158" s="3">
        <f t="shared" si="108"/>
        <v>62.841846032230379</v>
      </c>
      <c r="AJ158" s="3">
        <f t="shared" si="109"/>
        <v>65.878336693545592</v>
      </c>
      <c r="AK158" s="3">
        <f t="shared" si="110"/>
        <v>73.648219770412098</v>
      </c>
      <c r="AL158" s="3">
        <f t="shared" si="111"/>
        <v>88.752758035367037</v>
      </c>
      <c r="AM158" s="3">
        <f t="shared" si="112"/>
        <v>116.91707215854156</v>
      </c>
      <c r="AN158" s="3">
        <f t="shared" si="113"/>
        <v>76.687261549448124</v>
      </c>
      <c r="AO158" s="3">
        <f t="shared" si="114"/>
        <v>86.374670492421316</v>
      </c>
      <c r="AP158" s="3">
        <f t="shared" si="115"/>
        <v>103.81497429470367</v>
      </c>
      <c r="AQ158" s="3">
        <f t="shared" si="116"/>
        <v>136.04381374786334</v>
      </c>
      <c r="AR158" s="3">
        <f t="shared" si="117"/>
        <v>198.18428788686609</v>
      </c>
      <c r="AS158">
        <f>IF(播種日比較!$C$11-AD158&gt;0,0,AS157+1)</f>
        <v>27</v>
      </c>
      <c r="AT158">
        <f>IF(播種日比較!$C$11-AE158&gt;0,0,AT157+1)</f>
        <v>68</v>
      </c>
      <c r="AU158">
        <f>IF(播種日比較!$C$11-AF158&gt;0,0,AU157+1)</f>
        <v>88</v>
      </c>
      <c r="AV158">
        <f>IF(播種日比較!$C$11-AG158&gt;0,0,AV157+1)</f>
        <v>96</v>
      </c>
      <c r="AW158">
        <f>IF(播種日比較!$C$11-AH158&gt;0,0,AW157+1)</f>
        <v>100</v>
      </c>
      <c r="AX158">
        <f>IF(播種日比較!$C$11-AI158&gt;0,0,AX157+1)</f>
        <v>9</v>
      </c>
      <c r="AY158">
        <f>IF(播種日比較!$C$11-AJ158&gt;0,0,AY157+1)</f>
        <v>19</v>
      </c>
      <c r="AZ158">
        <f>IF(播種日比較!$C$11-AK158&gt;0,0,AZ157+1)</f>
        <v>42</v>
      </c>
      <c r="BA158">
        <f>IF(播種日比較!$C$11-AL158&gt;0,0,BA157+1)</f>
        <v>72</v>
      </c>
      <c r="BB158">
        <f>IF(播種日比較!$C$11-AM158&gt;0,0,BB157+1)</f>
        <v>91</v>
      </c>
      <c r="BC158">
        <f>IF(播種日比較!$C$11-AN158&gt;0,0,BC157+1)</f>
        <v>34</v>
      </c>
      <c r="BD158">
        <f>IF(播種日比較!$C$11-AO158&gt;0,0,BD157+1)</f>
        <v>51</v>
      </c>
      <c r="BE158">
        <f>IF(播種日比較!$C$11-AP158&gt;0,0,BE157+1)</f>
        <v>72</v>
      </c>
      <c r="BF158">
        <f>IF(播種日比較!$C$11-AQ158&gt;0,0,BF157+1)</f>
        <v>89</v>
      </c>
      <c r="BG158">
        <f>IF(播種日比較!$C$11-AR158&gt;0,0,BG157+1)</f>
        <v>98</v>
      </c>
      <c r="BH158" s="1">
        <f t="shared" si="118"/>
        <v>42762</v>
      </c>
      <c r="BI158">
        <f t="shared" si="102"/>
        <v>0</v>
      </c>
    </row>
    <row r="159" spans="8:61" x14ac:dyDescent="0.45">
      <c r="H159" s="1">
        <f t="shared" si="119"/>
        <v>42763</v>
      </c>
      <c r="I159">
        <f>$H159-播種日比較!$C$5</f>
        <v>156</v>
      </c>
      <c r="J159">
        <f>$H159-播種日比較!$C$6</f>
        <v>151</v>
      </c>
      <c r="K159">
        <f>$H159-播種日比較!$C$7</f>
        <v>146</v>
      </c>
      <c r="L159">
        <f>$H159-播種日比較!$C$8</f>
        <v>141</v>
      </c>
      <c r="M159">
        <f>$H159-播種日比較!$C$9</f>
        <v>136</v>
      </c>
      <c r="N159" s="3">
        <f t="shared" si="87"/>
        <v>1020.988940386428</v>
      </c>
      <c r="O159" s="3">
        <f t="shared" si="88"/>
        <v>943.77623772394804</v>
      </c>
      <c r="P159" s="3">
        <f t="shared" si="89"/>
        <v>856.45758314055172</v>
      </c>
      <c r="Q159" s="3">
        <f t="shared" si="90"/>
        <v>759.86413941933279</v>
      </c>
      <c r="R159" s="3">
        <f t="shared" si="91"/>
        <v>656.70766338486817</v>
      </c>
      <c r="S159" s="3">
        <f t="shared" si="92"/>
        <v>826.18753334516327</v>
      </c>
      <c r="T159" s="3">
        <f t="shared" si="93"/>
        <v>893.62200008610739</v>
      </c>
      <c r="U159" s="3">
        <f t="shared" si="94"/>
        <v>937.27719056644219</v>
      </c>
      <c r="V159" s="3">
        <f t="shared" si="95"/>
        <v>952.97712143405624</v>
      </c>
      <c r="W159" s="3">
        <f t="shared" si="96"/>
        <v>938.93187049277901</v>
      </c>
      <c r="X159" s="3">
        <f t="shared" si="97"/>
        <v>582.08664861287866</v>
      </c>
      <c r="Y159" s="3">
        <f t="shared" si="98"/>
        <v>587.85360131883658</v>
      </c>
      <c r="Z159" s="3">
        <f t="shared" si="99"/>
        <v>588.18900802094856</v>
      </c>
      <c r="AA159" s="3">
        <f t="shared" si="100"/>
        <v>579.87428635541028</v>
      </c>
      <c r="AB159" s="3">
        <f t="shared" si="101"/>
        <v>558.58214898126778</v>
      </c>
      <c r="AC159">
        <f>IF(H159&lt;播種日比較!$C$14,0,播種日比較!$C$13*0.02*播種日比較!$C$12)</f>
        <v>24</v>
      </c>
      <c r="AD159" s="3">
        <f t="shared" si="103"/>
        <v>68.240234106228513</v>
      </c>
      <c r="AE159" s="3">
        <f t="shared" si="104"/>
        <v>89.120047372632669</v>
      </c>
      <c r="AF159" s="3">
        <f t="shared" si="105"/>
        <v>120.83674098527958</v>
      </c>
      <c r="AG159" s="3">
        <f t="shared" si="106"/>
        <v>168.64634120388058</v>
      </c>
      <c r="AH159" s="3">
        <f t="shared" si="107"/>
        <v>238.98256338686642</v>
      </c>
      <c r="AI159" s="3">
        <f t="shared" si="108"/>
        <v>63.18360008900396</v>
      </c>
      <c r="AJ159" s="3">
        <f t="shared" si="109"/>
        <v>66.194301319695427</v>
      </c>
      <c r="AK159" s="3">
        <f t="shared" si="110"/>
        <v>73.949467836638732</v>
      </c>
      <c r="AL159" s="3">
        <f t="shared" si="111"/>
        <v>89.049043155781661</v>
      </c>
      <c r="AM159" s="3">
        <f t="shared" si="112"/>
        <v>117.21778933520773</v>
      </c>
      <c r="AN159" s="3">
        <f t="shared" si="113"/>
        <v>77.172331842417947</v>
      </c>
      <c r="AO159" s="3">
        <f t="shared" si="114"/>
        <v>86.8549821559767</v>
      </c>
      <c r="AP159" s="3">
        <f t="shared" si="115"/>
        <v>104.29501206713076</v>
      </c>
      <c r="AQ159" s="3">
        <f t="shared" si="116"/>
        <v>136.53073470266389</v>
      </c>
      <c r="AR159" s="3">
        <f t="shared" si="117"/>
        <v>198.68976938442455</v>
      </c>
      <c r="AS159">
        <f>IF(播種日比較!$C$11-AD159&gt;0,0,AS158+1)</f>
        <v>28</v>
      </c>
      <c r="AT159">
        <f>IF(播種日比較!$C$11-AE159&gt;0,0,AT158+1)</f>
        <v>69</v>
      </c>
      <c r="AU159">
        <f>IF(播種日比較!$C$11-AF159&gt;0,0,AU158+1)</f>
        <v>89</v>
      </c>
      <c r="AV159">
        <f>IF(播種日比較!$C$11-AG159&gt;0,0,AV158+1)</f>
        <v>97</v>
      </c>
      <c r="AW159">
        <f>IF(播種日比較!$C$11-AH159&gt;0,0,AW158+1)</f>
        <v>101</v>
      </c>
      <c r="AX159">
        <f>IF(播種日比較!$C$11-AI159&gt;0,0,AX158+1)</f>
        <v>10</v>
      </c>
      <c r="AY159">
        <f>IF(播種日比較!$C$11-AJ159&gt;0,0,AY158+1)</f>
        <v>20</v>
      </c>
      <c r="AZ159">
        <f>IF(播種日比較!$C$11-AK159&gt;0,0,AZ158+1)</f>
        <v>43</v>
      </c>
      <c r="BA159">
        <f>IF(播種日比較!$C$11-AL159&gt;0,0,BA158+1)</f>
        <v>73</v>
      </c>
      <c r="BB159">
        <f>IF(播種日比較!$C$11-AM159&gt;0,0,BB158+1)</f>
        <v>92</v>
      </c>
      <c r="BC159">
        <f>IF(播種日比較!$C$11-AN159&gt;0,0,BC158+1)</f>
        <v>35</v>
      </c>
      <c r="BD159">
        <f>IF(播種日比較!$C$11-AO159&gt;0,0,BD158+1)</f>
        <v>52</v>
      </c>
      <c r="BE159">
        <f>IF(播種日比較!$C$11-AP159&gt;0,0,BE158+1)</f>
        <v>73</v>
      </c>
      <c r="BF159">
        <f>IF(播種日比較!$C$11-AQ159&gt;0,0,BF158+1)</f>
        <v>90</v>
      </c>
      <c r="BG159">
        <f>IF(播種日比較!$C$11-AR159&gt;0,0,BG158+1)</f>
        <v>99</v>
      </c>
      <c r="BH159" s="1">
        <f t="shared" si="118"/>
        <v>42763</v>
      </c>
      <c r="BI159">
        <f t="shared" si="102"/>
        <v>0</v>
      </c>
    </row>
    <row r="160" spans="8:61" x14ac:dyDescent="0.45">
      <c r="H160" s="1" t="e">
        <f t="shared" si="119"/>
        <v>#N/A</v>
      </c>
      <c r="I160" t="e">
        <f>$H160-播種日比較!$C$5</f>
        <v>#N/A</v>
      </c>
      <c r="J160" t="e">
        <f>$H160-播種日比較!$C$6</f>
        <v>#N/A</v>
      </c>
      <c r="K160" t="e">
        <f>$H160-播種日比較!$C$7</f>
        <v>#N/A</v>
      </c>
      <c r="L160" t="e">
        <f>$H160-播種日比較!$C$8</f>
        <v>#N/A</v>
      </c>
      <c r="M160" t="e">
        <f>$H160-播種日比較!$C$9</f>
        <v>#N/A</v>
      </c>
      <c r="N160" s="3" t="e">
        <f t="shared" si="87"/>
        <v>#N/A</v>
      </c>
      <c r="O160" s="3" t="e">
        <f t="shared" si="88"/>
        <v>#N/A</v>
      </c>
      <c r="P160" s="3" t="e">
        <f t="shared" si="89"/>
        <v>#N/A</v>
      </c>
      <c r="Q160" s="3" t="e">
        <f t="shared" si="90"/>
        <v>#N/A</v>
      </c>
      <c r="R160" s="3" t="e">
        <f t="shared" si="91"/>
        <v>#N/A</v>
      </c>
      <c r="S160" s="3" t="e">
        <f t="shared" si="92"/>
        <v>#N/A</v>
      </c>
      <c r="T160" s="3" t="e">
        <f t="shared" si="93"/>
        <v>#N/A</v>
      </c>
      <c r="U160" s="3" t="e">
        <f t="shared" si="94"/>
        <v>#N/A</v>
      </c>
      <c r="V160" s="3" t="e">
        <f t="shared" si="95"/>
        <v>#N/A</v>
      </c>
      <c r="W160" s="3" t="e">
        <f t="shared" si="96"/>
        <v>#N/A</v>
      </c>
      <c r="X160" s="3" t="e">
        <f t="shared" si="97"/>
        <v>#N/A</v>
      </c>
      <c r="Y160" s="3" t="e">
        <f t="shared" si="98"/>
        <v>#N/A</v>
      </c>
      <c r="Z160" s="3" t="e">
        <f t="shared" si="99"/>
        <v>#N/A</v>
      </c>
      <c r="AA160" s="3" t="e">
        <f t="shared" si="100"/>
        <v>#N/A</v>
      </c>
      <c r="AB160" s="3" t="e">
        <f t="shared" si="101"/>
        <v>#N/A</v>
      </c>
      <c r="AC160" t="e">
        <f>IF(H160&lt;播種日比較!$C$14,0,播種日比較!$C$13*0.02*播種日比較!$C$12)</f>
        <v>#N/A</v>
      </c>
      <c r="AD160" s="3">
        <f t="shared" si="103"/>
        <v>68.240234106228513</v>
      </c>
      <c r="AE160" s="3">
        <f t="shared" si="104"/>
        <v>89.120047372632669</v>
      </c>
      <c r="AF160" s="3">
        <f t="shared" si="105"/>
        <v>120.83674098527958</v>
      </c>
      <c r="AG160" s="3">
        <f t="shared" si="106"/>
        <v>168.64634120388058</v>
      </c>
      <c r="AH160" s="3">
        <f t="shared" si="107"/>
        <v>238.98256338686642</v>
      </c>
      <c r="AI160" s="3">
        <f t="shared" si="108"/>
        <v>63.18360008900396</v>
      </c>
      <c r="AJ160" s="3">
        <f t="shared" si="109"/>
        <v>66.194301319695427</v>
      </c>
      <c r="AK160" s="3">
        <f t="shared" si="110"/>
        <v>73.949467836638732</v>
      </c>
      <c r="AL160" s="3">
        <f t="shared" si="111"/>
        <v>89.049043155781661</v>
      </c>
      <c r="AM160" s="3">
        <f t="shared" si="112"/>
        <v>117.21778933520773</v>
      </c>
      <c r="AN160" s="3">
        <f t="shared" si="113"/>
        <v>77.172331842417947</v>
      </c>
      <c r="AO160" s="3">
        <f t="shared" si="114"/>
        <v>86.8549821559767</v>
      </c>
      <c r="AP160" s="3">
        <f t="shared" si="115"/>
        <v>104.29501206713076</v>
      </c>
      <c r="AQ160" s="3">
        <f t="shared" si="116"/>
        <v>136.53073470266389</v>
      </c>
      <c r="AR160" s="3">
        <f t="shared" si="117"/>
        <v>198.68976938442455</v>
      </c>
      <c r="AS160">
        <f>IF(播種日比較!$C$11-AD160&gt;0,0,AS159+1)</f>
        <v>29</v>
      </c>
      <c r="AT160">
        <f>IF(播種日比較!$C$11-AE160&gt;0,0,AT159+1)</f>
        <v>70</v>
      </c>
      <c r="AU160">
        <f>IF(播種日比較!$C$11-AF160&gt;0,0,AU159+1)</f>
        <v>90</v>
      </c>
      <c r="AV160">
        <f>IF(播種日比較!$C$11-AG160&gt;0,0,AV159+1)</f>
        <v>98</v>
      </c>
      <c r="AW160">
        <f>IF(播種日比較!$C$11-AH160&gt;0,0,AW159+1)</f>
        <v>102</v>
      </c>
      <c r="AX160">
        <f>IF(播種日比較!$C$11-AI160&gt;0,0,AX159+1)</f>
        <v>11</v>
      </c>
      <c r="AY160">
        <f>IF(播種日比較!$C$11-AJ160&gt;0,0,AY159+1)</f>
        <v>21</v>
      </c>
      <c r="AZ160">
        <f>IF(播種日比較!$C$11-AK160&gt;0,0,AZ159+1)</f>
        <v>44</v>
      </c>
      <c r="BA160">
        <f>IF(播種日比較!$C$11-AL160&gt;0,0,BA159+1)</f>
        <v>74</v>
      </c>
      <c r="BB160">
        <f>IF(播種日比較!$C$11-AM160&gt;0,0,BB159+1)</f>
        <v>93</v>
      </c>
      <c r="BC160">
        <f>IF(播種日比較!$C$11-AN160&gt;0,0,BC159+1)</f>
        <v>36</v>
      </c>
      <c r="BD160">
        <f>IF(播種日比較!$C$11-AO160&gt;0,0,BD159+1)</f>
        <v>53</v>
      </c>
      <c r="BE160">
        <f>IF(播種日比較!$C$11-AP160&gt;0,0,BE159+1)</f>
        <v>74</v>
      </c>
      <c r="BF160">
        <f>IF(播種日比較!$C$11-AQ160&gt;0,0,BF159+1)</f>
        <v>91</v>
      </c>
      <c r="BG160">
        <f>IF(播種日比較!$C$11-AR160&gt;0,0,BG159+1)</f>
        <v>100</v>
      </c>
      <c r="BH160" s="1">
        <f t="shared" si="118"/>
        <v>42764</v>
      </c>
      <c r="BI160">
        <f t="shared" si="102"/>
        <v>0</v>
      </c>
    </row>
    <row r="161" spans="8:61" x14ac:dyDescent="0.45">
      <c r="H161" s="1" t="e">
        <f t="shared" si="119"/>
        <v>#N/A</v>
      </c>
      <c r="I161" t="e">
        <f>$H161-播種日比較!$C$5</f>
        <v>#N/A</v>
      </c>
      <c r="J161" t="e">
        <f>$H161-播種日比較!$C$6</f>
        <v>#N/A</v>
      </c>
      <c r="K161" t="e">
        <f>$H161-播種日比較!$C$7</f>
        <v>#N/A</v>
      </c>
      <c r="L161" t="e">
        <f>$H161-播種日比較!$C$8</f>
        <v>#N/A</v>
      </c>
      <c r="M161" t="e">
        <f>$H161-播種日比較!$C$9</f>
        <v>#N/A</v>
      </c>
      <c r="N161" s="3" t="e">
        <f t="shared" si="87"/>
        <v>#N/A</v>
      </c>
      <c r="O161" s="3" t="e">
        <f t="shared" si="88"/>
        <v>#N/A</v>
      </c>
      <c r="P161" s="3" t="e">
        <f t="shared" si="89"/>
        <v>#N/A</v>
      </c>
      <c r="Q161" s="3" t="e">
        <f t="shared" si="90"/>
        <v>#N/A</v>
      </c>
      <c r="R161" s="3" t="e">
        <f t="shared" si="91"/>
        <v>#N/A</v>
      </c>
      <c r="S161" s="3" t="e">
        <f t="shared" si="92"/>
        <v>#N/A</v>
      </c>
      <c r="T161" s="3" t="e">
        <f t="shared" si="93"/>
        <v>#N/A</v>
      </c>
      <c r="U161" s="3" t="e">
        <f t="shared" si="94"/>
        <v>#N/A</v>
      </c>
      <c r="V161" s="3" t="e">
        <f t="shared" si="95"/>
        <v>#N/A</v>
      </c>
      <c r="W161" s="3" t="e">
        <f t="shared" si="96"/>
        <v>#N/A</v>
      </c>
      <c r="X161" s="3" t="e">
        <f t="shared" si="97"/>
        <v>#N/A</v>
      </c>
      <c r="Y161" s="3" t="e">
        <f t="shared" si="98"/>
        <v>#N/A</v>
      </c>
      <c r="Z161" s="3" t="e">
        <f t="shared" si="99"/>
        <v>#N/A</v>
      </c>
      <c r="AA161" s="3" t="e">
        <f t="shared" si="100"/>
        <v>#N/A</v>
      </c>
      <c r="AB161" s="3" t="e">
        <f t="shared" si="101"/>
        <v>#N/A</v>
      </c>
      <c r="AC161" t="e">
        <f>IF(H161&lt;播種日比較!$C$14,0,播種日比較!$C$13*0.02*播種日比較!$C$12)</f>
        <v>#N/A</v>
      </c>
      <c r="AD161" s="3">
        <f t="shared" si="103"/>
        <v>68.240234106228513</v>
      </c>
      <c r="AE161" s="3">
        <f t="shared" si="104"/>
        <v>89.120047372632669</v>
      </c>
      <c r="AF161" s="3">
        <f t="shared" si="105"/>
        <v>120.83674098527958</v>
      </c>
      <c r="AG161" s="3">
        <f t="shared" si="106"/>
        <v>168.64634120388058</v>
      </c>
      <c r="AH161" s="3">
        <f t="shared" si="107"/>
        <v>238.98256338686642</v>
      </c>
      <c r="AI161" s="3">
        <f t="shared" si="108"/>
        <v>63.18360008900396</v>
      </c>
      <c r="AJ161" s="3">
        <f t="shared" si="109"/>
        <v>66.194301319695427</v>
      </c>
      <c r="AK161" s="3">
        <f t="shared" si="110"/>
        <v>73.949467836638732</v>
      </c>
      <c r="AL161" s="3">
        <f t="shared" si="111"/>
        <v>89.049043155781661</v>
      </c>
      <c r="AM161" s="3">
        <f t="shared" si="112"/>
        <v>117.21778933520773</v>
      </c>
      <c r="AN161" s="3">
        <f t="shared" si="113"/>
        <v>77.172331842417947</v>
      </c>
      <c r="AO161" s="3">
        <f t="shared" si="114"/>
        <v>86.8549821559767</v>
      </c>
      <c r="AP161" s="3">
        <f t="shared" si="115"/>
        <v>104.29501206713076</v>
      </c>
      <c r="AQ161" s="3">
        <f t="shared" si="116"/>
        <v>136.53073470266389</v>
      </c>
      <c r="AR161" s="3">
        <f t="shared" si="117"/>
        <v>198.68976938442455</v>
      </c>
      <c r="AS161">
        <f>IF(播種日比較!$C$11-AD161&gt;0,0,AS160+1)</f>
        <v>30</v>
      </c>
      <c r="AT161">
        <f>IF(播種日比較!$C$11-AE161&gt;0,0,AT160+1)</f>
        <v>71</v>
      </c>
      <c r="AU161">
        <f>IF(播種日比較!$C$11-AF161&gt;0,0,AU160+1)</f>
        <v>91</v>
      </c>
      <c r="AV161">
        <f>IF(播種日比較!$C$11-AG161&gt;0,0,AV160+1)</f>
        <v>99</v>
      </c>
      <c r="AW161">
        <f>IF(播種日比較!$C$11-AH161&gt;0,0,AW160+1)</f>
        <v>103</v>
      </c>
      <c r="AX161">
        <f>IF(播種日比較!$C$11-AI161&gt;0,0,AX160+1)</f>
        <v>12</v>
      </c>
      <c r="AY161">
        <f>IF(播種日比較!$C$11-AJ161&gt;0,0,AY160+1)</f>
        <v>22</v>
      </c>
      <c r="AZ161">
        <f>IF(播種日比較!$C$11-AK161&gt;0,0,AZ160+1)</f>
        <v>45</v>
      </c>
      <c r="BA161">
        <f>IF(播種日比較!$C$11-AL161&gt;0,0,BA160+1)</f>
        <v>75</v>
      </c>
      <c r="BB161">
        <f>IF(播種日比較!$C$11-AM161&gt;0,0,BB160+1)</f>
        <v>94</v>
      </c>
      <c r="BC161">
        <f>IF(播種日比較!$C$11-AN161&gt;0,0,BC160+1)</f>
        <v>37</v>
      </c>
      <c r="BD161">
        <f>IF(播種日比較!$C$11-AO161&gt;0,0,BD160+1)</f>
        <v>54</v>
      </c>
      <c r="BE161">
        <f>IF(播種日比較!$C$11-AP161&gt;0,0,BE160+1)</f>
        <v>75</v>
      </c>
      <c r="BF161">
        <f>IF(播種日比較!$C$11-AQ161&gt;0,0,BF160+1)</f>
        <v>92</v>
      </c>
      <c r="BG161">
        <f>IF(播種日比較!$C$11-AR161&gt;0,0,BG160+1)</f>
        <v>101</v>
      </c>
      <c r="BH161" s="1">
        <f t="shared" si="118"/>
        <v>42765</v>
      </c>
      <c r="BI161">
        <f t="shared" si="102"/>
        <v>0</v>
      </c>
    </row>
    <row r="162" spans="8:61" x14ac:dyDescent="0.45">
      <c r="H162" s="1" t="e">
        <f t="shared" si="119"/>
        <v>#N/A</v>
      </c>
      <c r="I162" t="e">
        <f>$H162-播種日比較!$C$5</f>
        <v>#N/A</v>
      </c>
      <c r="J162" t="e">
        <f>$H162-播種日比較!$C$6</f>
        <v>#N/A</v>
      </c>
      <c r="K162" t="e">
        <f>$H162-播種日比較!$C$7</f>
        <v>#N/A</v>
      </c>
      <c r="L162" t="e">
        <f>$H162-播種日比較!$C$8</f>
        <v>#N/A</v>
      </c>
      <c r="M162" t="e">
        <f>$H162-播種日比較!$C$9</f>
        <v>#N/A</v>
      </c>
      <c r="N162" s="3" t="e">
        <f t="shared" si="87"/>
        <v>#N/A</v>
      </c>
      <c r="O162" s="3" t="e">
        <f t="shared" si="88"/>
        <v>#N/A</v>
      </c>
      <c r="P162" s="3" t="e">
        <f t="shared" si="89"/>
        <v>#N/A</v>
      </c>
      <c r="Q162" s="3" t="e">
        <f t="shared" si="90"/>
        <v>#N/A</v>
      </c>
      <c r="R162" s="3" t="e">
        <f t="shared" si="91"/>
        <v>#N/A</v>
      </c>
      <c r="S162" s="3" t="e">
        <f t="shared" si="92"/>
        <v>#N/A</v>
      </c>
      <c r="T162" s="3" t="e">
        <f t="shared" si="93"/>
        <v>#N/A</v>
      </c>
      <c r="U162" s="3" t="e">
        <f t="shared" si="94"/>
        <v>#N/A</v>
      </c>
      <c r="V162" s="3" t="e">
        <f t="shared" si="95"/>
        <v>#N/A</v>
      </c>
      <c r="W162" s="3" t="e">
        <f t="shared" si="96"/>
        <v>#N/A</v>
      </c>
      <c r="X162" s="3" t="e">
        <f t="shared" si="97"/>
        <v>#N/A</v>
      </c>
      <c r="Y162" s="3" t="e">
        <f t="shared" si="98"/>
        <v>#N/A</v>
      </c>
      <c r="Z162" s="3" t="e">
        <f t="shared" si="99"/>
        <v>#N/A</v>
      </c>
      <c r="AA162" s="3" t="e">
        <f t="shared" si="100"/>
        <v>#N/A</v>
      </c>
      <c r="AB162" s="3" t="e">
        <f t="shared" si="101"/>
        <v>#N/A</v>
      </c>
      <c r="AC162" t="e">
        <f>IF(H162&lt;播種日比較!$C$14,0,播種日比較!$C$13*0.02*播種日比較!$C$12)</f>
        <v>#N/A</v>
      </c>
      <c r="AD162" s="3">
        <f t="shared" si="103"/>
        <v>68.240234106228513</v>
      </c>
      <c r="AE162" s="3">
        <f t="shared" si="104"/>
        <v>89.120047372632669</v>
      </c>
      <c r="AF162" s="3">
        <f t="shared" si="105"/>
        <v>120.83674098527958</v>
      </c>
      <c r="AG162" s="3">
        <f t="shared" si="106"/>
        <v>168.64634120388058</v>
      </c>
      <c r="AH162" s="3">
        <f t="shared" si="107"/>
        <v>238.98256338686642</v>
      </c>
      <c r="AI162" s="3">
        <f t="shared" si="108"/>
        <v>63.18360008900396</v>
      </c>
      <c r="AJ162" s="3">
        <f t="shared" si="109"/>
        <v>66.194301319695427</v>
      </c>
      <c r="AK162" s="3">
        <f t="shared" si="110"/>
        <v>73.949467836638732</v>
      </c>
      <c r="AL162" s="3">
        <f t="shared" si="111"/>
        <v>89.049043155781661</v>
      </c>
      <c r="AM162" s="3">
        <f t="shared" si="112"/>
        <v>117.21778933520773</v>
      </c>
      <c r="AN162" s="3">
        <f t="shared" si="113"/>
        <v>77.172331842417947</v>
      </c>
      <c r="AO162" s="3">
        <f t="shared" si="114"/>
        <v>86.8549821559767</v>
      </c>
      <c r="AP162" s="3">
        <f t="shared" si="115"/>
        <v>104.29501206713076</v>
      </c>
      <c r="AQ162" s="3">
        <f t="shared" si="116"/>
        <v>136.53073470266389</v>
      </c>
      <c r="AR162" s="3">
        <f t="shared" si="117"/>
        <v>198.68976938442455</v>
      </c>
      <c r="AS162">
        <f>IF(播種日比較!$C$11-AD162&gt;0,0,AS161+1)</f>
        <v>31</v>
      </c>
      <c r="AT162">
        <f>IF(播種日比較!$C$11-AE162&gt;0,0,AT161+1)</f>
        <v>72</v>
      </c>
      <c r="AU162">
        <f>IF(播種日比較!$C$11-AF162&gt;0,0,AU161+1)</f>
        <v>92</v>
      </c>
      <c r="AV162">
        <f>IF(播種日比較!$C$11-AG162&gt;0,0,AV161+1)</f>
        <v>100</v>
      </c>
      <c r="AW162">
        <f>IF(播種日比較!$C$11-AH162&gt;0,0,AW161+1)</f>
        <v>104</v>
      </c>
      <c r="AX162">
        <f>IF(播種日比較!$C$11-AI162&gt;0,0,AX161+1)</f>
        <v>13</v>
      </c>
      <c r="AY162">
        <f>IF(播種日比較!$C$11-AJ162&gt;0,0,AY161+1)</f>
        <v>23</v>
      </c>
      <c r="AZ162">
        <f>IF(播種日比較!$C$11-AK162&gt;0,0,AZ161+1)</f>
        <v>46</v>
      </c>
      <c r="BA162">
        <f>IF(播種日比較!$C$11-AL162&gt;0,0,BA161+1)</f>
        <v>76</v>
      </c>
      <c r="BB162">
        <f>IF(播種日比較!$C$11-AM162&gt;0,0,BB161+1)</f>
        <v>95</v>
      </c>
      <c r="BC162">
        <f>IF(播種日比較!$C$11-AN162&gt;0,0,BC161+1)</f>
        <v>38</v>
      </c>
      <c r="BD162">
        <f>IF(播種日比較!$C$11-AO162&gt;0,0,BD161+1)</f>
        <v>55</v>
      </c>
      <c r="BE162">
        <f>IF(播種日比較!$C$11-AP162&gt;0,0,BE161+1)</f>
        <v>76</v>
      </c>
      <c r="BF162">
        <f>IF(播種日比較!$C$11-AQ162&gt;0,0,BF161+1)</f>
        <v>93</v>
      </c>
      <c r="BG162">
        <f>IF(播種日比較!$C$11-AR162&gt;0,0,BG161+1)</f>
        <v>102</v>
      </c>
      <c r="BH162" s="1">
        <f t="shared" si="118"/>
        <v>42766</v>
      </c>
      <c r="BI162">
        <f t="shared" si="102"/>
        <v>0</v>
      </c>
    </row>
    <row r="163" spans="8:61" x14ac:dyDescent="0.45">
      <c r="H163" s="1" t="e">
        <f t="shared" si="119"/>
        <v>#N/A</v>
      </c>
      <c r="I163" t="e">
        <f>$H163-播種日比較!$C$5</f>
        <v>#N/A</v>
      </c>
      <c r="J163" t="e">
        <f>$H163-播種日比較!$C$6</f>
        <v>#N/A</v>
      </c>
      <c r="K163" t="e">
        <f>$H163-播種日比較!$C$7</f>
        <v>#N/A</v>
      </c>
      <c r="L163" t="e">
        <f>$H163-播種日比較!$C$8</f>
        <v>#N/A</v>
      </c>
      <c r="M163" t="e">
        <f>$H163-播種日比較!$C$9</f>
        <v>#N/A</v>
      </c>
      <c r="N163" s="3" t="e">
        <f t="shared" si="87"/>
        <v>#N/A</v>
      </c>
      <c r="O163" s="3" t="e">
        <f t="shared" si="88"/>
        <v>#N/A</v>
      </c>
      <c r="P163" s="3" t="e">
        <f t="shared" si="89"/>
        <v>#N/A</v>
      </c>
      <c r="Q163" s="3" t="e">
        <f t="shared" si="90"/>
        <v>#N/A</v>
      </c>
      <c r="R163" s="3" t="e">
        <f t="shared" si="91"/>
        <v>#N/A</v>
      </c>
      <c r="S163" s="3" t="e">
        <f t="shared" si="92"/>
        <v>#N/A</v>
      </c>
      <c r="T163" s="3" t="e">
        <f t="shared" si="93"/>
        <v>#N/A</v>
      </c>
      <c r="U163" s="3" t="e">
        <f t="shared" si="94"/>
        <v>#N/A</v>
      </c>
      <c r="V163" s="3" t="e">
        <f t="shared" si="95"/>
        <v>#N/A</v>
      </c>
      <c r="W163" s="3" t="e">
        <f t="shared" si="96"/>
        <v>#N/A</v>
      </c>
      <c r="X163" s="3" t="e">
        <f t="shared" si="97"/>
        <v>#N/A</v>
      </c>
      <c r="Y163" s="3" t="e">
        <f t="shared" si="98"/>
        <v>#N/A</v>
      </c>
      <c r="Z163" s="3" t="e">
        <f t="shared" si="99"/>
        <v>#N/A</v>
      </c>
      <c r="AA163" s="3" t="e">
        <f t="shared" si="100"/>
        <v>#N/A</v>
      </c>
      <c r="AB163" s="3" t="e">
        <f t="shared" si="101"/>
        <v>#N/A</v>
      </c>
      <c r="AC163" t="e">
        <f>IF(H163&lt;播種日比較!$C$14,0,播種日比較!$C$13*0.02*播種日比較!$C$12)</f>
        <v>#N/A</v>
      </c>
      <c r="AD163" s="3">
        <f t="shared" si="103"/>
        <v>68.240234106228513</v>
      </c>
      <c r="AE163" s="3">
        <f t="shared" si="104"/>
        <v>89.120047372632669</v>
      </c>
      <c r="AF163" s="3">
        <f t="shared" si="105"/>
        <v>120.83674098527958</v>
      </c>
      <c r="AG163" s="3">
        <f t="shared" si="106"/>
        <v>168.64634120388058</v>
      </c>
      <c r="AH163" s="3">
        <f t="shared" si="107"/>
        <v>238.98256338686642</v>
      </c>
      <c r="AI163" s="3">
        <f t="shared" si="108"/>
        <v>63.18360008900396</v>
      </c>
      <c r="AJ163" s="3">
        <f t="shared" si="109"/>
        <v>66.194301319695427</v>
      </c>
      <c r="AK163" s="3">
        <f t="shared" si="110"/>
        <v>73.949467836638732</v>
      </c>
      <c r="AL163" s="3">
        <f t="shared" si="111"/>
        <v>89.049043155781661</v>
      </c>
      <c r="AM163" s="3">
        <f t="shared" si="112"/>
        <v>117.21778933520773</v>
      </c>
      <c r="AN163" s="3">
        <f t="shared" si="113"/>
        <v>77.172331842417947</v>
      </c>
      <c r="AO163" s="3">
        <f t="shared" si="114"/>
        <v>86.8549821559767</v>
      </c>
      <c r="AP163" s="3">
        <f t="shared" si="115"/>
        <v>104.29501206713076</v>
      </c>
      <c r="AQ163" s="3">
        <f t="shared" si="116"/>
        <v>136.53073470266389</v>
      </c>
      <c r="AR163" s="3">
        <f t="shared" si="117"/>
        <v>198.68976938442455</v>
      </c>
      <c r="AS163">
        <f>IF(播種日比較!$C$11-AD163&gt;0,0,AS162+1)</f>
        <v>32</v>
      </c>
      <c r="AT163">
        <f>IF(播種日比較!$C$11-AE163&gt;0,0,AT162+1)</f>
        <v>73</v>
      </c>
      <c r="AU163">
        <f>IF(播種日比較!$C$11-AF163&gt;0,0,AU162+1)</f>
        <v>93</v>
      </c>
      <c r="AV163">
        <f>IF(播種日比較!$C$11-AG163&gt;0,0,AV162+1)</f>
        <v>101</v>
      </c>
      <c r="AW163">
        <f>IF(播種日比較!$C$11-AH163&gt;0,0,AW162+1)</f>
        <v>105</v>
      </c>
      <c r="AX163">
        <f>IF(播種日比較!$C$11-AI163&gt;0,0,AX162+1)</f>
        <v>14</v>
      </c>
      <c r="AY163">
        <f>IF(播種日比較!$C$11-AJ163&gt;0,0,AY162+1)</f>
        <v>24</v>
      </c>
      <c r="AZ163">
        <f>IF(播種日比較!$C$11-AK163&gt;0,0,AZ162+1)</f>
        <v>47</v>
      </c>
      <c r="BA163">
        <f>IF(播種日比較!$C$11-AL163&gt;0,0,BA162+1)</f>
        <v>77</v>
      </c>
      <c r="BB163">
        <f>IF(播種日比較!$C$11-AM163&gt;0,0,BB162+1)</f>
        <v>96</v>
      </c>
      <c r="BC163">
        <f>IF(播種日比較!$C$11-AN163&gt;0,0,BC162+1)</f>
        <v>39</v>
      </c>
      <c r="BD163">
        <f>IF(播種日比較!$C$11-AO163&gt;0,0,BD162+1)</f>
        <v>56</v>
      </c>
      <c r="BE163">
        <f>IF(播種日比較!$C$11-AP163&gt;0,0,BE162+1)</f>
        <v>77</v>
      </c>
      <c r="BF163">
        <f>IF(播種日比較!$C$11-AQ163&gt;0,0,BF162+1)</f>
        <v>94</v>
      </c>
      <c r="BG163">
        <f>IF(播種日比較!$C$11-AR163&gt;0,0,BG162+1)</f>
        <v>103</v>
      </c>
      <c r="BH163" s="1">
        <f t="shared" si="118"/>
        <v>42767</v>
      </c>
      <c r="BI163">
        <f t="shared" si="102"/>
        <v>0</v>
      </c>
    </row>
    <row r="164" spans="8:61" x14ac:dyDescent="0.45">
      <c r="H164" s="1" t="e">
        <f t="shared" si="119"/>
        <v>#N/A</v>
      </c>
      <c r="I164" t="e">
        <f>$H164-播種日比較!$C$5</f>
        <v>#N/A</v>
      </c>
      <c r="J164" t="e">
        <f>$H164-播種日比較!$C$6</f>
        <v>#N/A</v>
      </c>
      <c r="K164" t="e">
        <f>$H164-播種日比較!$C$7</f>
        <v>#N/A</v>
      </c>
      <c r="L164" t="e">
        <f>$H164-播種日比較!$C$8</f>
        <v>#N/A</v>
      </c>
      <c r="M164" t="e">
        <f>$H164-播種日比較!$C$9</f>
        <v>#N/A</v>
      </c>
      <c r="N164" s="3" t="e">
        <f t="shared" si="87"/>
        <v>#N/A</v>
      </c>
      <c r="O164" s="3" t="e">
        <f t="shared" si="88"/>
        <v>#N/A</v>
      </c>
      <c r="P164" s="3" t="e">
        <f t="shared" si="89"/>
        <v>#N/A</v>
      </c>
      <c r="Q164" s="3" t="e">
        <f t="shared" si="90"/>
        <v>#N/A</v>
      </c>
      <c r="R164" s="3" t="e">
        <f t="shared" si="91"/>
        <v>#N/A</v>
      </c>
      <c r="S164" s="3" t="e">
        <f t="shared" si="92"/>
        <v>#N/A</v>
      </c>
      <c r="T164" s="3" t="e">
        <f t="shared" si="93"/>
        <v>#N/A</v>
      </c>
      <c r="U164" s="3" t="e">
        <f t="shared" si="94"/>
        <v>#N/A</v>
      </c>
      <c r="V164" s="3" t="e">
        <f t="shared" si="95"/>
        <v>#N/A</v>
      </c>
      <c r="W164" s="3" t="e">
        <f t="shared" si="96"/>
        <v>#N/A</v>
      </c>
      <c r="X164" s="3" t="e">
        <f t="shared" si="97"/>
        <v>#N/A</v>
      </c>
      <c r="Y164" s="3" t="e">
        <f t="shared" si="98"/>
        <v>#N/A</v>
      </c>
      <c r="Z164" s="3" t="e">
        <f t="shared" si="99"/>
        <v>#N/A</v>
      </c>
      <c r="AA164" s="3" t="e">
        <f t="shared" si="100"/>
        <v>#N/A</v>
      </c>
      <c r="AB164" s="3" t="e">
        <f t="shared" si="101"/>
        <v>#N/A</v>
      </c>
      <c r="AC164" t="e">
        <f>IF(H164&lt;播種日比較!$C$14,0,播種日比較!$C$13*0.02*播種日比較!$C$12)</f>
        <v>#N/A</v>
      </c>
      <c r="AD164" s="3">
        <f t="shared" si="103"/>
        <v>68.240234106228513</v>
      </c>
      <c r="AE164" s="3">
        <f t="shared" si="104"/>
        <v>89.120047372632669</v>
      </c>
      <c r="AF164" s="3">
        <f t="shared" si="105"/>
        <v>120.83674098527958</v>
      </c>
      <c r="AG164" s="3">
        <f t="shared" si="106"/>
        <v>168.64634120388058</v>
      </c>
      <c r="AH164" s="3">
        <f t="shared" si="107"/>
        <v>238.98256338686642</v>
      </c>
      <c r="AI164" s="3">
        <f t="shared" si="108"/>
        <v>63.18360008900396</v>
      </c>
      <c r="AJ164" s="3">
        <f t="shared" si="109"/>
        <v>66.194301319695427</v>
      </c>
      <c r="AK164" s="3">
        <f t="shared" si="110"/>
        <v>73.949467836638732</v>
      </c>
      <c r="AL164" s="3">
        <f t="shared" si="111"/>
        <v>89.049043155781661</v>
      </c>
      <c r="AM164" s="3">
        <f t="shared" si="112"/>
        <v>117.21778933520773</v>
      </c>
      <c r="AN164" s="3">
        <f t="shared" si="113"/>
        <v>77.172331842417947</v>
      </c>
      <c r="AO164" s="3">
        <f t="shared" si="114"/>
        <v>86.8549821559767</v>
      </c>
      <c r="AP164" s="3">
        <f t="shared" si="115"/>
        <v>104.29501206713076</v>
      </c>
      <c r="AQ164" s="3">
        <f t="shared" si="116"/>
        <v>136.53073470266389</v>
      </c>
      <c r="AR164" s="3">
        <f t="shared" si="117"/>
        <v>198.68976938442455</v>
      </c>
      <c r="AS164">
        <f>IF(播種日比較!$C$11-AD164&gt;0,0,AS163+1)</f>
        <v>33</v>
      </c>
      <c r="AT164">
        <f>IF(播種日比較!$C$11-AE164&gt;0,0,AT163+1)</f>
        <v>74</v>
      </c>
      <c r="AU164">
        <f>IF(播種日比較!$C$11-AF164&gt;0,0,AU163+1)</f>
        <v>94</v>
      </c>
      <c r="AV164">
        <f>IF(播種日比較!$C$11-AG164&gt;0,0,AV163+1)</f>
        <v>102</v>
      </c>
      <c r="AW164">
        <f>IF(播種日比較!$C$11-AH164&gt;0,0,AW163+1)</f>
        <v>106</v>
      </c>
      <c r="AX164">
        <f>IF(播種日比較!$C$11-AI164&gt;0,0,AX163+1)</f>
        <v>15</v>
      </c>
      <c r="AY164">
        <f>IF(播種日比較!$C$11-AJ164&gt;0,0,AY163+1)</f>
        <v>25</v>
      </c>
      <c r="AZ164">
        <f>IF(播種日比較!$C$11-AK164&gt;0,0,AZ163+1)</f>
        <v>48</v>
      </c>
      <c r="BA164">
        <f>IF(播種日比較!$C$11-AL164&gt;0,0,BA163+1)</f>
        <v>78</v>
      </c>
      <c r="BB164">
        <f>IF(播種日比較!$C$11-AM164&gt;0,0,BB163+1)</f>
        <v>97</v>
      </c>
      <c r="BC164">
        <f>IF(播種日比較!$C$11-AN164&gt;0,0,BC163+1)</f>
        <v>40</v>
      </c>
      <c r="BD164">
        <f>IF(播種日比較!$C$11-AO164&gt;0,0,BD163+1)</f>
        <v>57</v>
      </c>
      <c r="BE164">
        <f>IF(播種日比較!$C$11-AP164&gt;0,0,BE163+1)</f>
        <v>78</v>
      </c>
      <c r="BF164">
        <f>IF(播種日比較!$C$11-AQ164&gt;0,0,BF163+1)</f>
        <v>95</v>
      </c>
      <c r="BG164">
        <f>IF(播種日比較!$C$11-AR164&gt;0,0,BG163+1)</f>
        <v>104</v>
      </c>
      <c r="BH164" s="1">
        <f t="shared" si="118"/>
        <v>42768</v>
      </c>
      <c r="BI164">
        <f t="shared" si="102"/>
        <v>0</v>
      </c>
    </row>
    <row r="165" spans="8:61" x14ac:dyDescent="0.45">
      <c r="H165" s="1" t="e">
        <f t="shared" si="119"/>
        <v>#N/A</v>
      </c>
      <c r="I165" t="e">
        <f>$H165-播種日比較!$C$5</f>
        <v>#N/A</v>
      </c>
      <c r="J165" t="e">
        <f>$H165-播種日比較!$C$6</f>
        <v>#N/A</v>
      </c>
      <c r="K165" t="e">
        <f>$H165-播種日比較!$C$7</f>
        <v>#N/A</v>
      </c>
      <c r="L165" t="e">
        <f>$H165-播種日比較!$C$8</f>
        <v>#N/A</v>
      </c>
      <c r="M165" t="e">
        <f>$H165-播種日比較!$C$9</f>
        <v>#N/A</v>
      </c>
      <c r="N165" s="3" t="e">
        <f t="shared" si="87"/>
        <v>#N/A</v>
      </c>
      <c r="O165" s="3" t="e">
        <f t="shared" si="88"/>
        <v>#N/A</v>
      </c>
      <c r="P165" s="3" t="e">
        <f t="shared" si="89"/>
        <v>#N/A</v>
      </c>
      <c r="Q165" s="3" t="e">
        <f t="shared" si="90"/>
        <v>#N/A</v>
      </c>
      <c r="R165" s="3" t="e">
        <f t="shared" si="91"/>
        <v>#N/A</v>
      </c>
      <c r="S165" s="3" t="e">
        <f t="shared" si="92"/>
        <v>#N/A</v>
      </c>
      <c r="T165" s="3" t="e">
        <f t="shared" si="93"/>
        <v>#N/A</v>
      </c>
      <c r="U165" s="3" t="e">
        <f t="shared" si="94"/>
        <v>#N/A</v>
      </c>
      <c r="V165" s="3" t="e">
        <f t="shared" si="95"/>
        <v>#N/A</v>
      </c>
      <c r="W165" s="3" t="e">
        <f t="shared" si="96"/>
        <v>#N/A</v>
      </c>
      <c r="X165" s="3" t="e">
        <f t="shared" si="97"/>
        <v>#N/A</v>
      </c>
      <c r="Y165" s="3" t="e">
        <f t="shared" si="98"/>
        <v>#N/A</v>
      </c>
      <c r="Z165" s="3" t="e">
        <f t="shared" si="99"/>
        <v>#N/A</v>
      </c>
      <c r="AA165" s="3" t="e">
        <f t="shared" si="100"/>
        <v>#N/A</v>
      </c>
      <c r="AB165" s="3" t="e">
        <f t="shared" si="101"/>
        <v>#N/A</v>
      </c>
      <c r="AC165" t="e">
        <f>IF(H165&lt;播種日比較!$C$14,0,播種日比較!$C$13*0.02*播種日比較!$C$12)</f>
        <v>#N/A</v>
      </c>
      <c r="AD165" s="3">
        <f t="shared" si="103"/>
        <v>68.240234106228513</v>
      </c>
      <c r="AE165" s="3">
        <f t="shared" si="104"/>
        <v>89.120047372632669</v>
      </c>
      <c r="AF165" s="3">
        <f t="shared" si="105"/>
        <v>120.83674098527958</v>
      </c>
      <c r="AG165" s="3">
        <f t="shared" si="106"/>
        <v>168.64634120388058</v>
      </c>
      <c r="AH165" s="3">
        <f t="shared" si="107"/>
        <v>238.98256338686642</v>
      </c>
      <c r="AI165" s="3">
        <f t="shared" si="108"/>
        <v>63.18360008900396</v>
      </c>
      <c r="AJ165" s="3">
        <f t="shared" si="109"/>
        <v>66.194301319695427</v>
      </c>
      <c r="AK165" s="3">
        <f t="shared" si="110"/>
        <v>73.949467836638732</v>
      </c>
      <c r="AL165" s="3">
        <f t="shared" si="111"/>
        <v>89.049043155781661</v>
      </c>
      <c r="AM165" s="3">
        <f t="shared" si="112"/>
        <v>117.21778933520773</v>
      </c>
      <c r="AN165" s="3">
        <f t="shared" si="113"/>
        <v>77.172331842417947</v>
      </c>
      <c r="AO165" s="3">
        <f t="shared" si="114"/>
        <v>86.8549821559767</v>
      </c>
      <c r="AP165" s="3">
        <f t="shared" si="115"/>
        <v>104.29501206713076</v>
      </c>
      <c r="AQ165" s="3">
        <f t="shared" si="116"/>
        <v>136.53073470266389</v>
      </c>
      <c r="AR165" s="3">
        <f t="shared" si="117"/>
        <v>198.68976938442455</v>
      </c>
      <c r="AS165">
        <f>IF(播種日比較!$C$11-AD165&gt;0,0,AS164+1)</f>
        <v>34</v>
      </c>
      <c r="AT165">
        <f>IF(播種日比較!$C$11-AE165&gt;0,0,AT164+1)</f>
        <v>75</v>
      </c>
      <c r="AU165">
        <f>IF(播種日比較!$C$11-AF165&gt;0,0,AU164+1)</f>
        <v>95</v>
      </c>
      <c r="AV165">
        <f>IF(播種日比較!$C$11-AG165&gt;0,0,AV164+1)</f>
        <v>103</v>
      </c>
      <c r="AW165">
        <f>IF(播種日比較!$C$11-AH165&gt;0,0,AW164+1)</f>
        <v>107</v>
      </c>
      <c r="AX165">
        <f>IF(播種日比較!$C$11-AI165&gt;0,0,AX164+1)</f>
        <v>16</v>
      </c>
      <c r="AY165">
        <f>IF(播種日比較!$C$11-AJ165&gt;0,0,AY164+1)</f>
        <v>26</v>
      </c>
      <c r="AZ165">
        <f>IF(播種日比較!$C$11-AK165&gt;0,0,AZ164+1)</f>
        <v>49</v>
      </c>
      <c r="BA165">
        <f>IF(播種日比較!$C$11-AL165&gt;0,0,BA164+1)</f>
        <v>79</v>
      </c>
      <c r="BB165">
        <f>IF(播種日比較!$C$11-AM165&gt;0,0,BB164+1)</f>
        <v>98</v>
      </c>
      <c r="BC165">
        <f>IF(播種日比較!$C$11-AN165&gt;0,0,BC164+1)</f>
        <v>41</v>
      </c>
      <c r="BD165">
        <f>IF(播種日比較!$C$11-AO165&gt;0,0,BD164+1)</f>
        <v>58</v>
      </c>
      <c r="BE165">
        <f>IF(播種日比較!$C$11-AP165&gt;0,0,BE164+1)</f>
        <v>79</v>
      </c>
      <c r="BF165">
        <f>IF(播種日比較!$C$11-AQ165&gt;0,0,BF164+1)</f>
        <v>96</v>
      </c>
      <c r="BG165">
        <f>IF(播種日比較!$C$11-AR165&gt;0,0,BG164+1)</f>
        <v>105</v>
      </c>
      <c r="BH165" s="1">
        <f t="shared" si="118"/>
        <v>42769</v>
      </c>
      <c r="BI165">
        <f t="shared" si="102"/>
        <v>0</v>
      </c>
    </row>
    <row r="166" spans="8:61" x14ac:dyDescent="0.45">
      <c r="H166" s="1" t="e">
        <f t="shared" si="119"/>
        <v>#N/A</v>
      </c>
      <c r="I166" t="e">
        <f>$H166-播種日比較!$C$5</f>
        <v>#N/A</v>
      </c>
      <c r="J166" t="e">
        <f>$H166-播種日比較!$C$6</f>
        <v>#N/A</v>
      </c>
      <c r="K166" t="e">
        <f>$H166-播種日比較!$C$7</f>
        <v>#N/A</v>
      </c>
      <c r="L166" t="e">
        <f>$H166-播種日比較!$C$8</f>
        <v>#N/A</v>
      </c>
      <c r="M166" t="e">
        <f>$H166-播種日比較!$C$9</f>
        <v>#N/A</v>
      </c>
      <c r="N166" s="3" t="e">
        <f t="shared" si="87"/>
        <v>#N/A</v>
      </c>
      <c r="O166" s="3" t="e">
        <f t="shared" si="88"/>
        <v>#N/A</v>
      </c>
      <c r="P166" s="3" t="e">
        <f t="shared" si="89"/>
        <v>#N/A</v>
      </c>
      <c r="Q166" s="3" t="e">
        <f t="shared" si="90"/>
        <v>#N/A</v>
      </c>
      <c r="R166" s="3" t="e">
        <f t="shared" si="91"/>
        <v>#N/A</v>
      </c>
      <c r="S166" s="3" t="e">
        <f t="shared" si="92"/>
        <v>#N/A</v>
      </c>
      <c r="T166" s="3" t="e">
        <f t="shared" si="93"/>
        <v>#N/A</v>
      </c>
      <c r="U166" s="3" t="e">
        <f t="shared" si="94"/>
        <v>#N/A</v>
      </c>
      <c r="V166" s="3" t="e">
        <f t="shared" si="95"/>
        <v>#N/A</v>
      </c>
      <c r="W166" s="3" t="e">
        <f t="shared" si="96"/>
        <v>#N/A</v>
      </c>
      <c r="X166" s="3" t="e">
        <f t="shared" si="97"/>
        <v>#N/A</v>
      </c>
      <c r="Y166" s="3" t="e">
        <f t="shared" si="98"/>
        <v>#N/A</v>
      </c>
      <c r="Z166" s="3" t="e">
        <f t="shared" si="99"/>
        <v>#N/A</v>
      </c>
      <c r="AA166" s="3" t="e">
        <f t="shared" si="100"/>
        <v>#N/A</v>
      </c>
      <c r="AB166" s="3" t="e">
        <f t="shared" si="101"/>
        <v>#N/A</v>
      </c>
      <c r="AC166" t="e">
        <f>IF(H166&lt;播種日比較!$C$14,0,播種日比較!$C$13*0.02*播種日比較!$C$12)</f>
        <v>#N/A</v>
      </c>
      <c r="AD166" s="3">
        <f t="shared" si="103"/>
        <v>68.240234106228513</v>
      </c>
      <c r="AE166" s="3">
        <f t="shared" si="104"/>
        <v>89.120047372632669</v>
      </c>
      <c r="AF166" s="3">
        <f t="shared" si="105"/>
        <v>120.83674098527958</v>
      </c>
      <c r="AG166" s="3">
        <f t="shared" si="106"/>
        <v>168.64634120388058</v>
      </c>
      <c r="AH166" s="3">
        <f t="shared" si="107"/>
        <v>238.98256338686642</v>
      </c>
      <c r="AI166" s="3">
        <f t="shared" si="108"/>
        <v>63.18360008900396</v>
      </c>
      <c r="AJ166" s="3">
        <f t="shared" si="109"/>
        <v>66.194301319695427</v>
      </c>
      <c r="AK166" s="3">
        <f t="shared" si="110"/>
        <v>73.949467836638732</v>
      </c>
      <c r="AL166" s="3">
        <f t="shared" si="111"/>
        <v>89.049043155781661</v>
      </c>
      <c r="AM166" s="3">
        <f t="shared" si="112"/>
        <v>117.21778933520773</v>
      </c>
      <c r="AN166" s="3">
        <f t="shared" si="113"/>
        <v>77.172331842417947</v>
      </c>
      <c r="AO166" s="3">
        <f t="shared" si="114"/>
        <v>86.8549821559767</v>
      </c>
      <c r="AP166" s="3">
        <f t="shared" si="115"/>
        <v>104.29501206713076</v>
      </c>
      <c r="AQ166" s="3">
        <f t="shared" si="116"/>
        <v>136.53073470266389</v>
      </c>
      <c r="AR166" s="3">
        <f t="shared" si="117"/>
        <v>198.68976938442455</v>
      </c>
      <c r="AS166">
        <f>IF(播種日比較!$C$11-AD166&gt;0,0,AS165+1)</f>
        <v>35</v>
      </c>
      <c r="AT166">
        <f>IF(播種日比較!$C$11-AE166&gt;0,0,AT165+1)</f>
        <v>76</v>
      </c>
      <c r="AU166">
        <f>IF(播種日比較!$C$11-AF166&gt;0,0,AU165+1)</f>
        <v>96</v>
      </c>
      <c r="AV166">
        <f>IF(播種日比較!$C$11-AG166&gt;0,0,AV165+1)</f>
        <v>104</v>
      </c>
      <c r="AW166">
        <f>IF(播種日比較!$C$11-AH166&gt;0,0,AW165+1)</f>
        <v>108</v>
      </c>
      <c r="AX166">
        <f>IF(播種日比較!$C$11-AI166&gt;0,0,AX165+1)</f>
        <v>17</v>
      </c>
      <c r="AY166">
        <f>IF(播種日比較!$C$11-AJ166&gt;0,0,AY165+1)</f>
        <v>27</v>
      </c>
      <c r="AZ166">
        <f>IF(播種日比較!$C$11-AK166&gt;0,0,AZ165+1)</f>
        <v>50</v>
      </c>
      <c r="BA166">
        <f>IF(播種日比較!$C$11-AL166&gt;0,0,BA165+1)</f>
        <v>80</v>
      </c>
      <c r="BB166">
        <f>IF(播種日比較!$C$11-AM166&gt;0,0,BB165+1)</f>
        <v>99</v>
      </c>
      <c r="BC166">
        <f>IF(播種日比較!$C$11-AN166&gt;0,0,BC165+1)</f>
        <v>42</v>
      </c>
      <c r="BD166">
        <f>IF(播種日比較!$C$11-AO166&gt;0,0,BD165+1)</f>
        <v>59</v>
      </c>
      <c r="BE166">
        <f>IF(播種日比較!$C$11-AP166&gt;0,0,BE165+1)</f>
        <v>80</v>
      </c>
      <c r="BF166">
        <f>IF(播種日比較!$C$11-AQ166&gt;0,0,BF165+1)</f>
        <v>97</v>
      </c>
      <c r="BG166">
        <f>IF(播種日比較!$C$11-AR166&gt;0,0,BG165+1)</f>
        <v>106</v>
      </c>
      <c r="BH166" s="1">
        <f t="shared" si="118"/>
        <v>42770</v>
      </c>
      <c r="BI166">
        <f t="shared" si="102"/>
        <v>0</v>
      </c>
    </row>
    <row r="167" spans="8:61" x14ac:dyDescent="0.45">
      <c r="H167" s="1" t="e">
        <f t="shared" si="119"/>
        <v>#N/A</v>
      </c>
      <c r="I167" t="e">
        <f>$H167-播種日比較!$C$5</f>
        <v>#N/A</v>
      </c>
      <c r="J167" t="e">
        <f>$H167-播種日比較!$C$6</f>
        <v>#N/A</v>
      </c>
      <c r="K167" t="e">
        <f>$H167-播種日比較!$C$7</f>
        <v>#N/A</v>
      </c>
      <c r="L167" t="e">
        <f>$H167-播種日比較!$C$8</f>
        <v>#N/A</v>
      </c>
      <c r="M167" t="e">
        <f>$H167-播種日比較!$C$9</f>
        <v>#N/A</v>
      </c>
      <c r="N167" s="3" t="e">
        <f t="shared" si="87"/>
        <v>#N/A</v>
      </c>
      <c r="O167" s="3" t="e">
        <f t="shared" si="88"/>
        <v>#N/A</v>
      </c>
      <c r="P167" s="3" t="e">
        <f t="shared" si="89"/>
        <v>#N/A</v>
      </c>
      <c r="Q167" s="3" t="e">
        <f t="shared" si="90"/>
        <v>#N/A</v>
      </c>
      <c r="R167" s="3" t="e">
        <f t="shared" si="91"/>
        <v>#N/A</v>
      </c>
      <c r="S167" s="3" t="e">
        <f t="shared" si="92"/>
        <v>#N/A</v>
      </c>
      <c r="T167" s="3" t="e">
        <f t="shared" si="93"/>
        <v>#N/A</v>
      </c>
      <c r="U167" s="3" t="e">
        <f t="shared" si="94"/>
        <v>#N/A</v>
      </c>
      <c r="V167" s="3" t="e">
        <f t="shared" si="95"/>
        <v>#N/A</v>
      </c>
      <c r="W167" s="3" t="e">
        <f t="shared" si="96"/>
        <v>#N/A</v>
      </c>
      <c r="X167" s="3" t="e">
        <f t="shared" si="97"/>
        <v>#N/A</v>
      </c>
      <c r="Y167" s="3" t="e">
        <f t="shared" si="98"/>
        <v>#N/A</v>
      </c>
      <c r="Z167" s="3" t="e">
        <f t="shared" si="99"/>
        <v>#N/A</v>
      </c>
      <c r="AA167" s="3" t="e">
        <f t="shared" si="100"/>
        <v>#N/A</v>
      </c>
      <c r="AB167" s="3" t="e">
        <f t="shared" si="101"/>
        <v>#N/A</v>
      </c>
      <c r="AC167" t="e">
        <f>IF(H167&lt;播種日比較!$C$14,0,播種日比較!$C$13*0.02*播種日比較!$C$12)</f>
        <v>#N/A</v>
      </c>
      <c r="AD167" s="3">
        <f t="shared" si="103"/>
        <v>68.240234106228513</v>
      </c>
      <c r="AE167" s="3">
        <f t="shared" si="104"/>
        <v>89.120047372632669</v>
      </c>
      <c r="AF167" s="3">
        <f t="shared" si="105"/>
        <v>120.83674098527958</v>
      </c>
      <c r="AG167" s="3">
        <f t="shared" si="106"/>
        <v>168.64634120388058</v>
      </c>
      <c r="AH167" s="3">
        <f t="shared" si="107"/>
        <v>238.98256338686642</v>
      </c>
      <c r="AI167" s="3">
        <f t="shared" si="108"/>
        <v>63.18360008900396</v>
      </c>
      <c r="AJ167" s="3">
        <f t="shared" si="109"/>
        <v>66.194301319695427</v>
      </c>
      <c r="AK167" s="3">
        <f t="shared" si="110"/>
        <v>73.949467836638732</v>
      </c>
      <c r="AL167" s="3">
        <f t="shared" si="111"/>
        <v>89.049043155781661</v>
      </c>
      <c r="AM167" s="3">
        <f t="shared" si="112"/>
        <v>117.21778933520773</v>
      </c>
      <c r="AN167" s="3">
        <f t="shared" si="113"/>
        <v>77.172331842417947</v>
      </c>
      <c r="AO167" s="3">
        <f t="shared" si="114"/>
        <v>86.8549821559767</v>
      </c>
      <c r="AP167" s="3">
        <f t="shared" si="115"/>
        <v>104.29501206713076</v>
      </c>
      <c r="AQ167" s="3">
        <f t="shared" si="116"/>
        <v>136.53073470266389</v>
      </c>
      <c r="AR167" s="3">
        <f t="shared" si="117"/>
        <v>198.68976938442455</v>
      </c>
      <c r="AS167">
        <f>IF(播種日比較!$C$11-AD167&gt;0,0,AS166+1)</f>
        <v>36</v>
      </c>
      <c r="AT167">
        <f>IF(播種日比較!$C$11-AE167&gt;0,0,AT166+1)</f>
        <v>77</v>
      </c>
      <c r="AU167">
        <f>IF(播種日比較!$C$11-AF167&gt;0,0,AU166+1)</f>
        <v>97</v>
      </c>
      <c r="AV167">
        <f>IF(播種日比較!$C$11-AG167&gt;0,0,AV166+1)</f>
        <v>105</v>
      </c>
      <c r="AW167">
        <f>IF(播種日比較!$C$11-AH167&gt;0,0,AW166+1)</f>
        <v>109</v>
      </c>
      <c r="AX167">
        <f>IF(播種日比較!$C$11-AI167&gt;0,0,AX166+1)</f>
        <v>18</v>
      </c>
      <c r="AY167">
        <f>IF(播種日比較!$C$11-AJ167&gt;0,0,AY166+1)</f>
        <v>28</v>
      </c>
      <c r="AZ167">
        <f>IF(播種日比較!$C$11-AK167&gt;0,0,AZ166+1)</f>
        <v>51</v>
      </c>
      <c r="BA167">
        <f>IF(播種日比較!$C$11-AL167&gt;0,0,BA166+1)</f>
        <v>81</v>
      </c>
      <c r="BB167">
        <f>IF(播種日比較!$C$11-AM167&gt;0,0,BB166+1)</f>
        <v>100</v>
      </c>
      <c r="BC167">
        <f>IF(播種日比較!$C$11-AN167&gt;0,0,BC166+1)</f>
        <v>43</v>
      </c>
      <c r="BD167">
        <f>IF(播種日比較!$C$11-AO167&gt;0,0,BD166+1)</f>
        <v>60</v>
      </c>
      <c r="BE167">
        <f>IF(播種日比較!$C$11-AP167&gt;0,0,BE166+1)</f>
        <v>81</v>
      </c>
      <c r="BF167">
        <f>IF(播種日比較!$C$11-AQ167&gt;0,0,BF166+1)</f>
        <v>98</v>
      </c>
      <c r="BG167">
        <f>IF(播種日比較!$C$11-AR167&gt;0,0,BG166+1)</f>
        <v>107</v>
      </c>
      <c r="BH167" s="1">
        <f t="shared" si="118"/>
        <v>42771</v>
      </c>
      <c r="BI167">
        <f t="shared" si="102"/>
        <v>0</v>
      </c>
    </row>
    <row r="168" spans="8:61" x14ac:dyDescent="0.45">
      <c r="H168" s="1" t="e">
        <f t="shared" si="119"/>
        <v>#N/A</v>
      </c>
      <c r="I168" t="e">
        <f>$H168-播種日比較!$C$5</f>
        <v>#N/A</v>
      </c>
      <c r="J168" t="e">
        <f>$H168-播種日比較!$C$6</f>
        <v>#N/A</v>
      </c>
      <c r="K168" t="e">
        <f>$H168-播種日比較!$C$7</f>
        <v>#N/A</v>
      </c>
      <c r="L168" t="e">
        <f>$H168-播種日比較!$C$8</f>
        <v>#N/A</v>
      </c>
      <c r="M168" t="e">
        <f>$H168-播種日比較!$C$9</f>
        <v>#N/A</v>
      </c>
      <c r="N168" s="3" t="e">
        <f t="shared" si="87"/>
        <v>#N/A</v>
      </c>
      <c r="O168" s="3" t="e">
        <f t="shared" si="88"/>
        <v>#N/A</v>
      </c>
      <c r="P168" s="3" t="e">
        <f t="shared" si="89"/>
        <v>#N/A</v>
      </c>
      <c r="Q168" s="3" t="e">
        <f t="shared" si="90"/>
        <v>#N/A</v>
      </c>
      <c r="R168" s="3" t="e">
        <f t="shared" si="91"/>
        <v>#N/A</v>
      </c>
      <c r="S168" s="3" t="e">
        <f t="shared" si="92"/>
        <v>#N/A</v>
      </c>
      <c r="T168" s="3" t="e">
        <f t="shared" si="93"/>
        <v>#N/A</v>
      </c>
      <c r="U168" s="3" t="e">
        <f t="shared" si="94"/>
        <v>#N/A</v>
      </c>
      <c r="V168" s="3" t="e">
        <f t="shared" si="95"/>
        <v>#N/A</v>
      </c>
      <c r="W168" s="3" t="e">
        <f t="shared" si="96"/>
        <v>#N/A</v>
      </c>
      <c r="X168" s="3" t="e">
        <f t="shared" si="97"/>
        <v>#N/A</v>
      </c>
      <c r="Y168" s="3" t="e">
        <f t="shared" si="98"/>
        <v>#N/A</v>
      </c>
      <c r="Z168" s="3" t="e">
        <f t="shared" si="99"/>
        <v>#N/A</v>
      </c>
      <c r="AA168" s="3" t="e">
        <f t="shared" si="100"/>
        <v>#N/A</v>
      </c>
      <c r="AB168" s="3" t="e">
        <f t="shared" si="101"/>
        <v>#N/A</v>
      </c>
      <c r="AC168" t="e">
        <f>IF(H168&lt;播種日比較!$C$14,0,播種日比較!$C$13*0.02*播種日比較!$C$12)</f>
        <v>#N/A</v>
      </c>
      <c r="AD168" s="3">
        <f t="shared" si="103"/>
        <v>68.240234106228513</v>
      </c>
      <c r="AE168" s="3">
        <f t="shared" si="104"/>
        <v>89.120047372632669</v>
      </c>
      <c r="AF168" s="3">
        <f t="shared" si="105"/>
        <v>120.83674098527958</v>
      </c>
      <c r="AG168" s="3">
        <f t="shared" si="106"/>
        <v>168.64634120388058</v>
      </c>
      <c r="AH168" s="3">
        <f t="shared" si="107"/>
        <v>238.98256338686642</v>
      </c>
      <c r="AI168" s="3">
        <f t="shared" si="108"/>
        <v>63.18360008900396</v>
      </c>
      <c r="AJ168" s="3">
        <f t="shared" si="109"/>
        <v>66.194301319695427</v>
      </c>
      <c r="AK168" s="3">
        <f t="shared" si="110"/>
        <v>73.949467836638732</v>
      </c>
      <c r="AL168" s="3">
        <f t="shared" si="111"/>
        <v>89.049043155781661</v>
      </c>
      <c r="AM168" s="3">
        <f t="shared" si="112"/>
        <v>117.21778933520773</v>
      </c>
      <c r="AN168" s="3">
        <f t="shared" si="113"/>
        <v>77.172331842417947</v>
      </c>
      <c r="AO168" s="3">
        <f t="shared" si="114"/>
        <v>86.8549821559767</v>
      </c>
      <c r="AP168" s="3">
        <f t="shared" si="115"/>
        <v>104.29501206713076</v>
      </c>
      <c r="AQ168" s="3">
        <f t="shared" si="116"/>
        <v>136.53073470266389</v>
      </c>
      <c r="AR168" s="3">
        <f t="shared" si="117"/>
        <v>198.68976938442455</v>
      </c>
      <c r="AS168">
        <f>IF(播種日比較!$C$11-AD168&gt;0,0,AS167+1)</f>
        <v>37</v>
      </c>
      <c r="AT168">
        <f>IF(播種日比較!$C$11-AE168&gt;0,0,AT167+1)</f>
        <v>78</v>
      </c>
      <c r="AU168">
        <f>IF(播種日比較!$C$11-AF168&gt;0,0,AU167+1)</f>
        <v>98</v>
      </c>
      <c r="AV168">
        <f>IF(播種日比較!$C$11-AG168&gt;0,0,AV167+1)</f>
        <v>106</v>
      </c>
      <c r="AW168">
        <f>IF(播種日比較!$C$11-AH168&gt;0,0,AW167+1)</f>
        <v>110</v>
      </c>
      <c r="AX168">
        <f>IF(播種日比較!$C$11-AI168&gt;0,0,AX167+1)</f>
        <v>19</v>
      </c>
      <c r="AY168">
        <f>IF(播種日比較!$C$11-AJ168&gt;0,0,AY167+1)</f>
        <v>29</v>
      </c>
      <c r="AZ168">
        <f>IF(播種日比較!$C$11-AK168&gt;0,0,AZ167+1)</f>
        <v>52</v>
      </c>
      <c r="BA168">
        <f>IF(播種日比較!$C$11-AL168&gt;0,0,BA167+1)</f>
        <v>82</v>
      </c>
      <c r="BB168">
        <f>IF(播種日比較!$C$11-AM168&gt;0,0,BB167+1)</f>
        <v>101</v>
      </c>
      <c r="BC168">
        <f>IF(播種日比較!$C$11-AN168&gt;0,0,BC167+1)</f>
        <v>44</v>
      </c>
      <c r="BD168">
        <f>IF(播種日比較!$C$11-AO168&gt;0,0,BD167+1)</f>
        <v>61</v>
      </c>
      <c r="BE168">
        <f>IF(播種日比較!$C$11-AP168&gt;0,0,BE167+1)</f>
        <v>82</v>
      </c>
      <c r="BF168">
        <f>IF(播種日比較!$C$11-AQ168&gt;0,0,BF167+1)</f>
        <v>99</v>
      </c>
      <c r="BG168">
        <f>IF(播種日比較!$C$11-AR168&gt;0,0,BG167+1)</f>
        <v>108</v>
      </c>
      <c r="BH168" s="1">
        <f t="shared" si="118"/>
        <v>42772</v>
      </c>
      <c r="BI168">
        <f t="shared" si="102"/>
        <v>0</v>
      </c>
    </row>
    <row r="169" spans="8:61" x14ac:dyDescent="0.45">
      <c r="H169" s="1" t="e">
        <f t="shared" si="119"/>
        <v>#N/A</v>
      </c>
      <c r="I169" t="e">
        <f>$H169-播種日比較!$C$5</f>
        <v>#N/A</v>
      </c>
      <c r="J169" t="e">
        <f>$H169-播種日比較!$C$6</f>
        <v>#N/A</v>
      </c>
      <c r="K169" t="e">
        <f>$H169-播種日比較!$C$7</f>
        <v>#N/A</v>
      </c>
      <c r="L169" t="e">
        <f>$H169-播種日比較!$C$8</f>
        <v>#N/A</v>
      </c>
      <c r="M169" t="e">
        <f>$H169-播種日比較!$C$9</f>
        <v>#N/A</v>
      </c>
      <c r="N169" s="3" t="e">
        <f t="shared" si="87"/>
        <v>#N/A</v>
      </c>
      <c r="O169" s="3" t="e">
        <f t="shared" si="88"/>
        <v>#N/A</v>
      </c>
      <c r="P169" s="3" t="e">
        <f t="shared" si="89"/>
        <v>#N/A</v>
      </c>
      <c r="Q169" s="3" t="e">
        <f t="shared" si="90"/>
        <v>#N/A</v>
      </c>
      <c r="R169" s="3" t="e">
        <f t="shared" si="91"/>
        <v>#N/A</v>
      </c>
      <c r="S169" s="3" t="e">
        <f t="shared" si="92"/>
        <v>#N/A</v>
      </c>
      <c r="T169" s="3" t="e">
        <f t="shared" si="93"/>
        <v>#N/A</v>
      </c>
      <c r="U169" s="3" t="e">
        <f t="shared" si="94"/>
        <v>#N/A</v>
      </c>
      <c r="V169" s="3" t="e">
        <f t="shared" si="95"/>
        <v>#N/A</v>
      </c>
      <c r="W169" s="3" t="e">
        <f t="shared" si="96"/>
        <v>#N/A</v>
      </c>
      <c r="X169" s="3" t="e">
        <f t="shared" si="97"/>
        <v>#N/A</v>
      </c>
      <c r="Y169" s="3" t="e">
        <f t="shared" si="98"/>
        <v>#N/A</v>
      </c>
      <c r="Z169" s="3" t="e">
        <f t="shared" si="99"/>
        <v>#N/A</v>
      </c>
      <c r="AA169" s="3" t="e">
        <f t="shared" si="100"/>
        <v>#N/A</v>
      </c>
      <c r="AB169" s="3" t="e">
        <f t="shared" si="101"/>
        <v>#N/A</v>
      </c>
      <c r="AC169" t="e">
        <f>IF(H169&lt;播種日比較!$C$14,0,播種日比較!$C$13*0.02*播種日比較!$C$12)</f>
        <v>#N/A</v>
      </c>
      <c r="AD169" s="3">
        <f t="shared" si="103"/>
        <v>68.240234106228513</v>
      </c>
      <c r="AE169" s="3">
        <f t="shared" si="104"/>
        <v>89.120047372632669</v>
      </c>
      <c r="AF169" s="3">
        <f t="shared" si="105"/>
        <v>120.83674098527958</v>
      </c>
      <c r="AG169" s="3">
        <f t="shared" si="106"/>
        <v>168.64634120388058</v>
      </c>
      <c r="AH169" s="3">
        <f t="shared" si="107"/>
        <v>238.98256338686642</v>
      </c>
      <c r="AI169" s="3">
        <f t="shared" si="108"/>
        <v>63.18360008900396</v>
      </c>
      <c r="AJ169" s="3">
        <f t="shared" si="109"/>
        <v>66.194301319695427</v>
      </c>
      <c r="AK169" s="3">
        <f t="shared" si="110"/>
        <v>73.949467836638732</v>
      </c>
      <c r="AL169" s="3">
        <f t="shared" si="111"/>
        <v>89.049043155781661</v>
      </c>
      <c r="AM169" s="3">
        <f t="shared" si="112"/>
        <v>117.21778933520773</v>
      </c>
      <c r="AN169" s="3">
        <f t="shared" si="113"/>
        <v>77.172331842417947</v>
      </c>
      <c r="AO169" s="3">
        <f t="shared" si="114"/>
        <v>86.8549821559767</v>
      </c>
      <c r="AP169" s="3">
        <f t="shared" si="115"/>
        <v>104.29501206713076</v>
      </c>
      <c r="AQ169" s="3">
        <f t="shared" si="116"/>
        <v>136.53073470266389</v>
      </c>
      <c r="AR169" s="3">
        <f t="shared" si="117"/>
        <v>198.68976938442455</v>
      </c>
      <c r="AS169">
        <f>IF(播種日比較!$C$11-AD169&gt;0,0,AS168+1)</f>
        <v>38</v>
      </c>
      <c r="AT169">
        <f>IF(播種日比較!$C$11-AE169&gt;0,0,AT168+1)</f>
        <v>79</v>
      </c>
      <c r="AU169">
        <f>IF(播種日比較!$C$11-AF169&gt;0,0,AU168+1)</f>
        <v>99</v>
      </c>
      <c r="AV169">
        <f>IF(播種日比較!$C$11-AG169&gt;0,0,AV168+1)</f>
        <v>107</v>
      </c>
      <c r="AW169">
        <f>IF(播種日比較!$C$11-AH169&gt;0,0,AW168+1)</f>
        <v>111</v>
      </c>
      <c r="AX169">
        <f>IF(播種日比較!$C$11-AI169&gt;0,0,AX168+1)</f>
        <v>20</v>
      </c>
      <c r="AY169">
        <f>IF(播種日比較!$C$11-AJ169&gt;0,0,AY168+1)</f>
        <v>30</v>
      </c>
      <c r="AZ169">
        <f>IF(播種日比較!$C$11-AK169&gt;0,0,AZ168+1)</f>
        <v>53</v>
      </c>
      <c r="BA169">
        <f>IF(播種日比較!$C$11-AL169&gt;0,0,BA168+1)</f>
        <v>83</v>
      </c>
      <c r="BB169">
        <f>IF(播種日比較!$C$11-AM169&gt;0,0,BB168+1)</f>
        <v>102</v>
      </c>
      <c r="BC169">
        <f>IF(播種日比較!$C$11-AN169&gt;0,0,BC168+1)</f>
        <v>45</v>
      </c>
      <c r="BD169">
        <f>IF(播種日比較!$C$11-AO169&gt;0,0,BD168+1)</f>
        <v>62</v>
      </c>
      <c r="BE169">
        <f>IF(播種日比較!$C$11-AP169&gt;0,0,BE168+1)</f>
        <v>83</v>
      </c>
      <c r="BF169">
        <f>IF(播種日比較!$C$11-AQ169&gt;0,0,BF168+1)</f>
        <v>100</v>
      </c>
      <c r="BG169">
        <f>IF(播種日比較!$C$11-AR169&gt;0,0,BG168+1)</f>
        <v>109</v>
      </c>
      <c r="BH169" s="1">
        <f t="shared" si="118"/>
        <v>42773</v>
      </c>
      <c r="BI169">
        <f t="shared" si="102"/>
        <v>0</v>
      </c>
    </row>
    <row r="170" spans="8:61" x14ac:dyDescent="0.45">
      <c r="H170" s="1" t="e">
        <f t="shared" si="119"/>
        <v>#N/A</v>
      </c>
      <c r="I170" t="e">
        <f>$H170-播種日比較!$C$5</f>
        <v>#N/A</v>
      </c>
      <c r="J170" t="e">
        <f>$H170-播種日比較!$C$6</f>
        <v>#N/A</v>
      </c>
      <c r="K170" t="e">
        <f>$H170-播種日比較!$C$7</f>
        <v>#N/A</v>
      </c>
      <c r="L170" t="e">
        <f>$H170-播種日比較!$C$8</f>
        <v>#N/A</v>
      </c>
      <c r="M170" t="e">
        <f>$H170-播種日比較!$C$9</f>
        <v>#N/A</v>
      </c>
      <c r="N170" s="3" t="e">
        <f t="shared" si="87"/>
        <v>#N/A</v>
      </c>
      <c r="O170" s="3" t="e">
        <f t="shared" si="88"/>
        <v>#N/A</v>
      </c>
      <c r="P170" s="3" t="e">
        <f t="shared" si="89"/>
        <v>#N/A</v>
      </c>
      <c r="Q170" s="3" t="e">
        <f t="shared" si="90"/>
        <v>#N/A</v>
      </c>
      <c r="R170" s="3" t="e">
        <f t="shared" si="91"/>
        <v>#N/A</v>
      </c>
      <c r="S170" s="3" t="e">
        <f t="shared" si="92"/>
        <v>#N/A</v>
      </c>
      <c r="T170" s="3" t="e">
        <f t="shared" si="93"/>
        <v>#N/A</v>
      </c>
      <c r="U170" s="3" t="e">
        <f t="shared" si="94"/>
        <v>#N/A</v>
      </c>
      <c r="V170" s="3" t="e">
        <f t="shared" si="95"/>
        <v>#N/A</v>
      </c>
      <c r="W170" s="3" t="e">
        <f t="shared" si="96"/>
        <v>#N/A</v>
      </c>
      <c r="X170" s="3" t="e">
        <f t="shared" si="97"/>
        <v>#N/A</v>
      </c>
      <c r="Y170" s="3" t="e">
        <f t="shared" si="98"/>
        <v>#N/A</v>
      </c>
      <c r="Z170" s="3" t="e">
        <f t="shared" si="99"/>
        <v>#N/A</v>
      </c>
      <c r="AA170" s="3" t="e">
        <f t="shared" si="100"/>
        <v>#N/A</v>
      </c>
      <c r="AB170" s="3" t="e">
        <f t="shared" si="101"/>
        <v>#N/A</v>
      </c>
      <c r="AC170" t="e">
        <f>IF(H170&lt;播種日比較!$C$14,0,播種日比較!$C$13*0.02*播種日比較!$C$12)</f>
        <v>#N/A</v>
      </c>
      <c r="AD170" s="3">
        <f t="shared" si="103"/>
        <v>68.240234106228513</v>
      </c>
      <c r="AE170" s="3">
        <f t="shared" si="104"/>
        <v>89.120047372632669</v>
      </c>
      <c r="AF170" s="3">
        <f t="shared" si="105"/>
        <v>120.83674098527958</v>
      </c>
      <c r="AG170" s="3">
        <f t="shared" si="106"/>
        <v>168.64634120388058</v>
      </c>
      <c r="AH170" s="3">
        <f t="shared" si="107"/>
        <v>238.98256338686642</v>
      </c>
      <c r="AI170" s="3">
        <f t="shared" si="108"/>
        <v>63.18360008900396</v>
      </c>
      <c r="AJ170" s="3">
        <f t="shared" si="109"/>
        <v>66.194301319695427</v>
      </c>
      <c r="AK170" s="3">
        <f t="shared" si="110"/>
        <v>73.949467836638732</v>
      </c>
      <c r="AL170" s="3">
        <f t="shared" si="111"/>
        <v>89.049043155781661</v>
      </c>
      <c r="AM170" s="3">
        <f t="shared" si="112"/>
        <v>117.21778933520773</v>
      </c>
      <c r="AN170" s="3">
        <f t="shared" si="113"/>
        <v>77.172331842417947</v>
      </c>
      <c r="AO170" s="3">
        <f t="shared" si="114"/>
        <v>86.8549821559767</v>
      </c>
      <c r="AP170" s="3">
        <f t="shared" si="115"/>
        <v>104.29501206713076</v>
      </c>
      <c r="AQ170" s="3">
        <f t="shared" si="116"/>
        <v>136.53073470266389</v>
      </c>
      <c r="AR170" s="3">
        <f t="shared" si="117"/>
        <v>198.68976938442455</v>
      </c>
      <c r="AS170">
        <f>IF(播種日比較!$C$11-AD170&gt;0,0,AS169+1)</f>
        <v>39</v>
      </c>
      <c r="AT170">
        <f>IF(播種日比較!$C$11-AE170&gt;0,0,AT169+1)</f>
        <v>80</v>
      </c>
      <c r="AU170">
        <f>IF(播種日比較!$C$11-AF170&gt;0,0,AU169+1)</f>
        <v>100</v>
      </c>
      <c r="AV170">
        <f>IF(播種日比較!$C$11-AG170&gt;0,0,AV169+1)</f>
        <v>108</v>
      </c>
      <c r="AW170">
        <f>IF(播種日比較!$C$11-AH170&gt;0,0,AW169+1)</f>
        <v>112</v>
      </c>
      <c r="AX170">
        <f>IF(播種日比較!$C$11-AI170&gt;0,0,AX169+1)</f>
        <v>21</v>
      </c>
      <c r="AY170">
        <f>IF(播種日比較!$C$11-AJ170&gt;0,0,AY169+1)</f>
        <v>31</v>
      </c>
      <c r="AZ170">
        <f>IF(播種日比較!$C$11-AK170&gt;0,0,AZ169+1)</f>
        <v>54</v>
      </c>
      <c r="BA170">
        <f>IF(播種日比較!$C$11-AL170&gt;0,0,BA169+1)</f>
        <v>84</v>
      </c>
      <c r="BB170">
        <f>IF(播種日比較!$C$11-AM170&gt;0,0,BB169+1)</f>
        <v>103</v>
      </c>
      <c r="BC170">
        <f>IF(播種日比較!$C$11-AN170&gt;0,0,BC169+1)</f>
        <v>46</v>
      </c>
      <c r="BD170">
        <f>IF(播種日比較!$C$11-AO170&gt;0,0,BD169+1)</f>
        <v>63</v>
      </c>
      <c r="BE170">
        <f>IF(播種日比較!$C$11-AP170&gt;0,0,BE169+1)</f>
        <v>84</v>
      </c>
      <c r="BF170">
        <f>IF(播種日比較!$C$11-AQ170&gt;0,0,BF169+1)</f>
        <v>101</v>
      </c>
      <c r="BG170">
        <f>IF(播種日比較!$C$11-AR170&gt;0,0,BG169+1)</f>
        <v>110</v>
      </c>
      <c r="BH170" s="1">
        <f t="shared" si="118"/>
        <v>42774</v>
      </c>
      <c r="BI170">
        <f t="shared" si="102"/>
        <v>0</v>
      </c>
    </row>
    <row r="171" spans="8:61" x14ac:dyDescent="0.45">
      <c r="H171" s="1" t="e">
        <f t="shared" si="119"/>
        <v>#N/A</v>
      </c>
      <c r="I171" t="e">
        <f>$H171-播種日比較!$C$5</f>
        <v>#N/A</v>
      </c>
      <c r="J171" t="e">
        <f>$H171-播種日比較!$C$6</f>
        <v>#N/A</v>
      </c>
      <c r="K171" t="e">
        <f>$H171-播種日比較!$C$7</f>
        <v>#N/A</v>
      </c>
      <c r="L171" t="e">
        <f>$H171-播種日比較!$C$8</f>
        <v>#N/A</v>
      </c>
      <c r="M171" t="e">
        <f>$H171-播種日比較!$C$9</f>
        <v>#N/A</v>
      </c>
      <c r="N171" s="3" t="e">
        <f t="shared" si="87"/>
        <v>#N/A</v>
      </c>
      <c r="O171" s="3" t="e">
        <f t="shared" si="88"/>
        <v>#N/A</v>
      </c>
      <c r="P171" s="3" t="e">
        <f t="shared" si="89"/>
        <v>#N/A</v>
      </c>
      <c r="Q171" s="3" t="e">
        <f t="shared" si="90"/>
        <v>#N/A</v>
      </c>
      <c r="R171" s="3" t="e">
        <f t="shared" si="91"/>
        <v>#N/A</v>
      </c>
      <c r="S171" s="3" t="e">
        <f t="shared" si="92"/>
        <v>#N/A</v>
      </c>
      <c r="T171" s="3" t="e">
        <f t="shared" si="93"/>
        <v>#N/A</v>
      </c>
      <c r="U171" s="3" t="e">
        <f t="shared" si="94"/>
        <v>#N/A</v>
      </c>
      <c r="V171" s="3" t="e">
        <f t="shared" si="95"/>
        <v>#N/A</v>
      </c>
      <c r="W171" s="3" t="e">
        <f t="shared" si="96"/>
        <v>#N/A</v>
      </c>
      <c r="X171" s="3" t="e">
        <f t="shared" si="97"/>
        <v>#N/A</v>
      </c>
      <c r="Y171" s="3" t="e">
        <f t="shared" si="98"/>
        <v>#N/A</v>
      </c>
      <c r="Z171" s="3" t="e">
        <f t="shared" si="99"/>
        <v>#N/A</v>
      </c>
      <c r="AA171" s="3" t="e">
        <f t="shared" si="100"/>
        <v>#N/A</v>
      </c>
      <c r="AB171" s="3" t="e">
        <f t="shared" si="101"/>
        <v>#N/A</v>
      </c>
      <c r="AC171" t="e">
        <f>IF(H171&lt;播種日比較!$C$14,0,播種日比較!$C$13*0.02*播種日比較!$C$12)</f>
        <v>#N/A</v>
      </c>
      <c r="AD171" s="3">
        <f t="shared" si="103"/>
        <v>68.240234106228513</v>
      </c>
      <c r="AE171" s="3">
        <f t="shared" si="104"/>
        <v>89.120047372632669</v>
      </c>
      <c r="AF171" s="3">
        <f t="shared" si="105"/>
        <v>120.83674098527958</v>
      </c>
      <c r="AG171" s="3">
        <f t="shared" si="106"/>
        <v>168.64634120388058</v>
      </c>
      <c r="AH171" s="3">
        <f t="shared" si="107"/>
        <v>238.98256338686642</v>
      </c>
      <c r="AI171" s="3">
        <f t="shared" si="108"/>
        <v>63.18360008900396</v>
      </c>
      <c r="AJ171" s="3">
        <f t="shared" si="109"/>
        <v>66.194301319695427</v>
      </c>
      <c r="AK171" s="3">
        <f t="shared" si="110"/>
        <v>73.949467836638732</v>
      </c>
      <c r="AL171" s="3">
        <f t="shared" si="111"/>
        <v>89.049043155781661</v>
      </c>
      <c r="AM171" s="3">
        <f t="shared" si="112"/>
        <v>117.21778933520773</v>
      </c>
      <c r="AN171" s="3">
        <f t="shared" si="113"/>
        <v>77.172331842417947</v>
      </c>
      <c r="AO171" s="3">
        <f t="shared" si="114"/>
        <v>86.8549821559767</v>
      </c>
      <c r="AP171" s="3">
        <f t="shared" si="115"/>
        <v>104.29501206713076</v>
      </c>
      <c r="AQ171" s="3">
        <f t="shared" si="116"/>
        <v>136.53073470266389</v>
      </c>
      <c r="AR171" s="3">
        <f t="shared" si="117"/>
        <v>198.68976938442455</v>
      </c>
      <c r="AS171">
        <f>IF(播種日比較!$C$11-AD171&gt;0,0,AS170+1)</f>
        <v>40</v>
      </c>
      <c r="AT171">
        <f>IF(播種日比較!$C$11-AE171&gt;0,0,AT170+1)</f>
        <v>81</v>
      </c>
      <c r="AU171">
        <f>IF(播種日比較!$C$11-AF171&gt;0,0,AU170+1)</f>
        <v>101</v>
      </c>
      <c r="AV171">
        <f>IF(播種日比較!$C$11-AG171&gt;0,0,AV170+1)</f>
        <v>109</v>
      </c>
      <c r="AW171">
        <f>IF(播種日比較!$C$11-AH171&gt;0,0,AW170+1)</f>
        <v>113</v>
      </c>
      <c r="AX171">
        <f>IF(播種日比較!$C$11-AI171&gt;0,0,AX170+1)</f>
        <v>22</v>
      </c>
      <c r="AY171">
        <f>IF(播種日比較!$C$11-AJ171&gt;0,0,AY170+1)</f>
        <v>32</v>
      </c>
      <c r="AZ171">
        <f>IF(播種日比較!$C$11-AK171&gt;0,0,AZ170+1)</f>
        <v>55</v>
      </c>
      <c r="BA171">
        <f>IF(播種日比較!$C$11-AL171&gt;0,0,BA170+1)</f>
        <v>85</v>
      </c>
      <c r="BB171">
        <f>IF(播種日比較!$C$11-AM171&gt;0,0,BB170+1)</f>
        <v>104</v>
      </c>
      <c r="BC171">
        <f>IF(播種日比較!$C$11-AN171&gt;0,0,BC170+1)</f>
        <v>47</v>
      </c>
      <c r="BD171">
        <f>IF(播種日比較!$C$11-AO171&gt;0,0,BD170+1)</f>
        <v>64</v>
      </c>
      <c r="BE171">
        <f>IF(播種日比較!$C$11-AP171&gt;0,0,BE170+1)</f>
        <v>85</v>
      </c>
      <c r="BF171">
        <f>IF(播種日比較!$C$11-AQ171&gt;0,0,BF170+1)</f>
        <v>102</v>
      </c>
      <c r="BG171">
        <f>IF(播種日比較!$C$11-AR171&gt;0,0,BG170+1)</f>
        <v>111</v>
      </c>
      <c r="BH171" s="1">
        <f t="shared" si="118"/>
        <v>42775</v>
      </c>
      <c r="BI171">
        <f t="shared" si="102"/>
        <v>0</v>
      </c>
    </row>
    <row r="172" spans="8:61" x14ac:dyDescent="0.45">
      <c r="H172" s="1" t="e">
        <f t="shared" si="119"/>
        <v>#N/A</v>
      </c>
      <c r="I172" t="e">
        <f>$H172-播種日比較!$C$5</f>
        <v>#N/A</v>
      </c>
      <c r="J172" t="e">
        <f>$H172-播種日比較!$C$6</f>
        <v>#N/A</v>
      </c>
      <c r="K172" t="e">
        <f>$H172-播種日比較!$C$7</f>
        <v>#N/A</v>
      </c>
      <c r="L172" t="e">
        <f>$H172-播種日比較!$C$8</f>
        <v>#N/A</v>
      </c>
      <c r="M172" t="e">
        <f>$H172-播種日比較!$C$9</f>
        <v>#N/A</v>
      </c>
      <c r="N172" s="3" t="e">
        <f t="shared" si="87"/>
        <v>#N/A</v>
      </c>
      <c r="O172" s="3" t="e">
        <f t="shared" si="88"/>
        <v>#N/A</v>
      </c>
      <c r="P172" s="3" t="e">
        <f t="shared" si="89"/>
        <v>#N/A</v>
      </c>
      <c r="Q172" s="3" t="e">
        <f t="shared" si="90"/>
        <v>#N/A</v>
      </c>
      <c r="R172" s="3" t="e">
        <f t="shared" si="91"/>
        <v>#N/A</v>
      </c>
      <c r="S172" s="3" t="e">
        <f t="shared" si="92"/>
        <v>#N/A</v>
      </c>
      <c r="T172" s="3" t="e">
        <f t="shared" si="93"/>
        <v>#N/A</v>
      </c>
      <c r="U172" s="3" t="e">
        <f t="shared" si="94"/>
        <v>#N/A</v>
      </c>
      <c r="V172" s="3" t="e">
        <f t="shared" si="95"/>
        <v>#N/A</v>
      </c>
      <c r="W172" s="3" t="e">
        <f t="shared" si="96"/>
        <v>#N/A</v>
      </c>
      <c r="X172" s="3" t="e">
        <f t="shared" si="97"/>
        <v>#N/A</v>
      </c>
      <c r="Y172" s="3" t="e">
        <f t="shared" si="98"/>
        <v>#N/A</v>
      </c>
      <c r="Z172" s="3" t="e">
        <f t="shared" si="99"/>
        <v>#N/A</v>
      </c>
      <c r="AA172" s="3" t="e">
        <f t="shared" si="100"/>
        <v>#N/A</v>
      </c>
      <c r="AB172" s="3" t="e">
        <f t="shared" si="101"/>
        <v>#N/A</v>
      </c>
      <c r="AC172" t="e">
        <f>IF(H172&lt;播種日比較!$C$14,0,播種日比較!$C$13*0.02*播種日比較!$C$12)</f>
        <v>#N/A</v>
      </c>
      <c r="AD172" s="3">
        <f t="shared" si="103"/>
        <v>68.240234106228513</v>
      </c>
      <c r="AE172" s="3">
        <f t="shared" si="104"/>
        <v>89.120047372632669</v>
      </c>
      <c r="AF172" s="3">
        <f t="shared" si="105"/>
        <v>120.83674098527958</v>
      </c>
      <c r="AG172" s="3">
        <f t="shared" si="106"/>
        <v>168.64634120388058</v>
      </c>
      <c r="AH172" s="3">
        <f t="shared" si="107"/>
        <v>238.98256338686642</v>
      </c>
      <c r="AI172" s="3">
        <f t="shared" si="108"/>
        <v>63.18360008900396</v>
      </c>
      <c r="AJ172" s="3">
        <f t="shared" si="109"/>
        <v>66.194301319695427</v>
      </c>
      <c r="AK172" s="3">
        <f t="shared" si="110"/>
        <v>73.949467836638732</v>
      </c>
      <c r="AL172" s="3">
        <f t="shared" si="111"/>
        <v>89.049043155781661</v>
      </c>
      <c r="AM172" s="3">
        <f t="shared" si="112"/>
        <v>117.21778933520773</v>
      </c>
      <c r="AN172" s="3">
        <f t="shared" si="113"/>
        <v>77.172331842417947</v>
      </c>
      <c r="AO172" s="3">
        <f t="shared" si="114"/>
        <v>86.8549821559767</v>
      </c>
      <c r="AP172" s="3">
        <f t="shared" si="115"/>
        <v>104.29501206713076</v>
      </c>
      <c r="AQ172" s="3">
        <f t="shared" si="116"/>
        <v>136.53073470266389</v>
      </c>
      <c r="AR172" s="3">
        <f t="shared" si="117"/>
        <v>198.68976938442455</v>
      </c>
      <c r="AS172">
        <f>IF(播種日比較!$C$11-AD172&gt;0,0,AS171+1)</f>
        <v>41</v>
      </c>
      <c r="AT172">
        <f>IF(播種日比較!$C$11-AE172&gt;0,0,AT171+1)</f>
        <v>82</v>
      </c>
      <c r="AU172">
        <f>IF(播種日比較!$C$11-AF172&gt;0,0,AU171+1)</f>
        <v>102</v>
      </c>
      <c r="AV172">
        <f>IF(播種日比較!$C$11-AG172&gt;0,0,AV171+1)</f>
        <v>110</v>
      </c>
      <c r="AW172">
        <f>IF(播種日比較!$C$11-AH172&gt;0,0,AW171+1)</f>
        <v>114</v>
      </c>
      <c r="AX172">
        <f>IF(播種日比較!$C$11-AI172&gt;0,0,AX171+1)</f>
        <v>23</v>
      </c>
      <c r="AY172">
        <f>IF(播種日比較!$C$11-AJ172&gt;0,0,AY171+1)</f>
        <v>33</v>
      </c>
      <c r="AZ172">
        <f>IF(播種日比較!$C$11-AK172&gt;0,0,AZ171+1)</f>
        <v>56</v>
      </c>
      <c r="BA172">
        <f>IF(播種日比較!$C$11-AL172&gt;0,0,BA171+1)</f>
        <v>86</v>
      </c>
      <c r="BB172">
        <f>IF(播種日比較!$C$11-AM172&gt;0,0,BB171+1)</f>
        <v>105</v>
      </c>
      <c r="BC172">
        <f>IF(播種日比較!$C$11-AN172&gt;0,0,BC171+1)</f>
        <v>48</v>
      </c>
      <c r="BD172">
        <f>IF(播種日比較!$C$11-AO172&gt;0,0,BD171+1)</f>
        <v>65</v>
      </c>
      <c r="BE172">
        <f>IF(播種日比較!$C$11-AP172&gt;0,0,BE171+1)</f>
        <v>86</v>
      </c>
      <c r="BF172">
        <f>IF(播種日比較!$C$11-AQ172&gt;0,0,BF171+1)</f>
        <v>103</v>
      </c>
      <c r="BG172">
        <f>IF(播種日比較!$C$11-AR172&gt;0,0,BG171+1)</f>
        <v>112</v>
      </c>
      <c r="BH172" s="1">
        <f t="shared" si="118"/>
        <v>42776</v>
      </c>
      <c r="BI172">
        <f t="shared" si="102"/>
        <v>0</v>
      </c>
    </row>
    <row r="173" spans="8:61" x14ac:dyDescent="0.45">
      <c r="H173" s="1" t="e">
        <f t="shared" si="119"/>
        <v>#N/A</v>
      </c>
      <c r="I173" t="e">
        <f>$H173-播種日比較!$C$5</f>
        <v>#N/A</v>
      </c>
      <c r="J173" t="e">
        <f>$H173-播種日比較!$C$6</f>
        <v>#N/A</v>
      </c>
      <c r="K173" t="e">
        <f>$H173-播種日比較!$C$7</f>
        <v>#N/A</v>
      </c>
      <c r="L173" t="e">
        <f>$H173-播種日比較!$C$8</f>
        <v>#N/A</v>
      </c>
      <c r="M173" t="e">
        <f>$H173-播種日比較!$C$9</f>
        <v>#N/A</v>
      </c>
      <c r="N173" s="3" t="e">
        <f t="shared" si="87"/>
        <v>#N/A</v>
      </c>
      <c r="O173" s="3" t="e">
        <f t="shared" si="88"/>
        <v>#N/A</v>
      </c>
      <c r="P173" s="3" t="e">
        <f t="shared" si="89"/>
        <v>#N/A</v>
      </c>
      <c r="Q173" s="3" t="e">
        <f t="shared" si="90"/>
        <v>#N/A</v>
      </c>
      <c r="R173" s="3" t="e">
        <f t="shared" si="91"/>
        <v>#N/A</v>
      </c>
      <c r="S173" s="3" t="e">
        <f t="shared" si="92"/>
        <v>#N/A</v>
      </c>
      <c r="T173" s="3" t="e">
        <f t="shared" si="93"/>
        <v>#N/A</v>
      </c>
      <c r="U173" s="3" t="e">
        <f t="shared" si="94"/>
        <v>#N/A</v>
      </c>
      <c r="V173" s="3" t="e">
        <f t="shared" si="95"/>
        <v>#N/A</v>
      </c>
      <c r="W173" s="3" t="e">
        <f t="shared" si="96"/>
        <v>#N/A</v>
      </c>
      <c r="X173" s="3" t="e">
        <f t="shared" si="97"/>
        <v>#N/A</v>
      </c>
      <c r="Y173" s="3" t="e">
        <f t="shared" si="98"/>
        <v>#N/A</v>
      </c>
      <c r="Z173" s="3" t="e">
        <f t="shared" si="99"/>
        <v>#N/A</v>
      </c>
      <c r="AA173" s="3" t="e">
        <f t="shared" si="100"/>
        <v>#N/A</v>
      </c>
      <c r="AB173" s="3" t="e">
        <f t="shared" si="101"/>
        <v>#N/A</v>
      </c>
      <c r="AC173" t="e">
        <f>IF(H173&lt;播種日比較!$C$14,0,播種日比較!$C$13*0.02*播種日比較!$C$12)</f>
        <v>#N/A</v>
      </c>
      <c r="AD173" s="3">
        <f t="shared" si="103"/>
        <v>68.240234106228513</v>
      </c>
      <c r="AE173" s="3">
        <f t="shared" si="104"/>
        <v>89.120047372632669</v>
      </c>
      <c r="AF173" s="3">
        <f t="shared" si="105"/>
        <v>120.83674098527958</v>
      </c>
      <c r="AG173" s="3">
        <f t="shared" si="106"/>
        <v>168.64634120388058</v>
      </c>
      <c r="AH173" s="3">
        <f t="shared" si="107"/>
        <v>238.98256338686642</v>
      </c>
      <c r="AI173" s="3">
        <f t="shared" si="108"/>
        <v>63.18360008900396</v>
      </c>
      <c r="AJ173" s="3">
        <f t="shared" si="109"/>
        <v>66.194301319695427</v>
      </c>
      <c r="AK173" s="3">
        <f t="shared" si="110"/>
        <v>73.949467836638732</v>
      </c>
      <c r="AL173" s="3">
        <f t="shared" si="111"/>
        <v>89.049043155781661</v>
      </c>
      <c r="AM173" s="3">
        <f t="shared" si="112"/>
        <v>117.21778933520773</v>
      </c>
      <c r="AN173" s="3">
        <f t="shared" si="113"/>
        <v>77.172331842417947</v>
      </c>
      <c r="AO173" s="3">
        <f t="shared" si="114"/>
        <v>86.8549821559767</v>
      </c>
      <c r="AP173" s="3">
        <f t="shared" si="115"/>
        <v>104.29501206713076</v>
      </c>
      <c r="AQ173" s="3">
        <f t="shared" si="116"/>
        <v>136.53073470266389</v>
      </c>
      <c r="AR173" s="3">
        <f t="shared" si="117"/>
        <v>198.68976938442455</v>
      </c>
      <c r="AS173">
        <f>IF(播種日比較!$C$11-AD173&gt;0,0,AS172+1)</f>
        <v>42</v>
      </c>
      <c r="AT173">
        <f>IF(播種日比較!$C$11-AE173&gt;0,0,AT172+1)</f>
        <v>83</v>
      </c>
      <c r="AU173">
        <f>IF(播種日比較!$C$11-AF173&gt;0,0,AU172+1)</f>
        <v>103</v>
      </c>
      <c r="AV173">
        <f>IF(播種日比較!$C$11-AG173&gt;0,0,AV172+1)</f>
        <v>111</v>
      </c>
      <c r="AW173">
        <f>IF(播種日比較!$C$11-AH173&gt;0,0,AW172+1)</f>
        <v>115</v>
      </c>
      <c r="AX173">
        <f>IF(播種日比較!$C$11-AI173&gt;0,0,AX172+1)</f>
        <v>24</v>
      </c>
      <c r="AY173">
        <f>IF(播種日比較!$C$11-AJ173&gt;0,0,AY172+1)</f>
        <v>34</v>
      </c>
      <c r="AZ173">
        <f>IF(播種日比較!$C$11-AK173&gt;0,0,AZ172+1)</f>
        <v>57</v>
      </c>
      <c r="BA173">
        <f>IF(播種日比較!$C$11-AL173&gt;0,0,BA172+1)</f>
        <v>87</v>
      </c>
      <c r="BB173">
        <f>IF(播種日比較!$C$11-AM173&gt;0,0,BB172+1)</f>
        <v>106</v>
      </c>
      <c r="BC173">
        <f>IF(播種日比較!$C$11-AN173&gt;0,0,BC172+1)</f>
        <v>49</v>
      </c>
      <c r="BD173">
        <f>IF(播種日比較!$C$11-AO173&gt;0,0,BD172+1)</f>
        <v>66</v>
      </c>
      <c r="BE173">
        <f>IF(播種日比較!$C$11-AP173&gt;0,0,BE172+1)</f>
        <v>87</v>
      </c>
      <c r="BF173">
        <f>IF(播種日比較!$C$11-AQ173&gt;0,0,BF172+1)</f>
        <v>104</v>
      </c>
      <c r="BG173">
        <f>IF(播種日比較!$C$11-AR173&gt;0,0,BG172+1)</f>
        <v>113</v>
      </c>
      <c r="BH173" s="1">
        <f t="shared" si="118"/>
        <v>42777</v>
      </c>
      <c r="BI173">
        <f t="shared" si="102"/>
        <v>0</v>
      </c>
    </row>
    <row r="174" spans="8:61" x14ac:dyDescent="0.45">
      <c r="H174" s="1" t="e">
        <f t="shared" si="119"/>
        <v>#N/A</v>
      </c>
      <c r="I174" t="e">
        <f>$H174-播種日比較!$C$5</f>
        <v>#N/A</v>
      </c>
      <c r="J174" t="e">
        <f>$H174-播種日比較!$C$6</f>
        <v>#N/A</v>
      </c>
      <c r="K174" t="e">
        <f>$H174-播種日比較!$C$7</f>
        <v>#N/A</v>
      </c>
      <c r="L174" t="e">
        <f>$H174-播種日比較!$C$8</f>
        <v>#N/A</v>
      </c>
      <c r="M174" t="e">
        <f>$H174-播種日比較!$C$9</f>
        <v>#N/A</v>
      </c>
      <c r="N174" s="3" t="e">
        <f t="shared" si="87"/>
        <v>#N/A</v>
      </c>
      <c r="O174" s="3" t="e">
        <f t="shared" si="88"/>
        <v>#N/A</v>
      </c>
      <c r="P174" s="3" t="e">
        <f t="shared" si="89"/>
        <v>#N/A</v>
      </c>
      <c r="Q174" s="3" t="e">
        <f t="shared" si="90"/>
        <v>#N/A</v>
      </c>
      <c r="R174" s="3" t="e">
        <f t="shared" si="91"/>
        <v>#N/A</v>
      </c>
      <c r="S174" s="3" t="e">
        <f t="shared" si="92"/>
        <v>#N/A</v>
      </c>
      <c r="T174" s="3" t="e">
        <f t="shared" si="93"/>
        <v>#N/A</v>
      </c>
      <c r="U174" s="3" t="e">
        <f t="shared" si="94"/>
        <v>#N/A</v>
      </c>
      <c r="V174" s="3" t="e">
        <f t="shared" si="95"/>
        <v>#N/A</v>
      </c>
      <c r="W174" s="3" t="e">
        <f t="shared" si="96"/>
        <v>#N/A</v>
      </c>
      <c r="X174" s="3" t="e">
        <f t="shared" si="97"/>
        <v>#N/A</v>
      </c>
      <c r="Y174" s="3" t="e">
        <f t="shared" si="98"/>
        <v>#N/A</v>
      </c>
      <c r="Z174" s="3" t="e">
        <f t="shared" si="99"/>
        <v>#N/A</v>
      </c>
      <c r="AA174" s="3" t="e">
        <f t="shared" si="100"/>
        <v>#N/A</v>
      </c>
      <c r="AB174" s="3" t="e">
        <f t="shared" si="101"/>
        <v>#N/A</v>
      </c>
      <c r="AC174" t="e">
        <f>IF(H174&lt;播種日比較!$C$14,0,播種日比較!$C$13*0.02*播種日比較!$C$12)</f>
        <v>#N/A</v>
      </c>
      <c r="AD174" s="3">
        <f t="shared" si="103"/>
        <v>68.240234106228513</v>
      </c>
      <c r="AE174" s="3">
        <f t="shared" si="104"/>
        <v>89.120047372632669</v>
      </c>
      <c r="AF174" s="3">
        <f t="shared" si="105"/>
        <v>120.83674098527958</v>
      </c>
      <c r="AG174" s="3">
        <f t="shared" si="106"/>
        <v>168.64634120388058</v>
      </c>
      <c r="AH174" s="3">
        <f t="shared" si="107"/>
        <v>238.98256338686642</v>
      </c>
      <c r="AI174" s="3">
        <f t="shared" si="108"/>
        <v>63.18360008900396</v>
      </c>
      <c r="AJ174" s="3">
        <f t="shared" si="109"/>
        <v>66.194301319695427</v>
      </c>
      <c r="AK174" s="3">
        <f t="shared" si="110"/>
        <v>73.949467836638732</v>
      </c>
      <c r="AL174" s="3">
        <f t="shared" si="111"/>
        <v>89.049043155781661</v>
      </c>
      <c r="AM174" s="3">
        <f t="shared" si="112"/>
        <v>117.21778933520773</v>
      </c>
      <c r="AN174" s="3">
        <f t="shared" si="113"/>
        <v>77.172331842417947</v>
      </c>
      <c r="AO174" s="3">
        <f t="shared" si="114"/>
        <v>86.8549821559767</v>
      </c>
      <c r="AP174" s="3">
        <f t="shared" si="115"/>
        <v>104.29501206713076</v>
      </c>
      <c r="AQ174" s="3">
        <f t="shared" si="116"/>
        <v>136.53073470266389</v>
      </c>
      <c r="AR174" s="3">
        <f t="shared" si="117"/>
        <v>198.68976938442455</v>
      </c>
      <c r="AS174">
        <f>IF(播種日比較!$C$11-AD174&gt;0,0,AS173+1)</f>
        <v>43</v>
      </c>
      <c r="AT174">
        <f>IF(播種日比較!$C$11-AE174&gt;0,0,AT173+1)</f>
        <v>84</v>
      </c>
      <c r="AU174">
        <f>IF(播種日比較!$C$11-AF174&gt;0,0,AU173+1)</f>
        <v>104</v>
      </c>
      <c r="AV174">
        <f>IF(播種日比較!$C$11-AG174&gt;0,0,AV173+1)</f>
        <v>112</v>
      </c>
      <c r="AW174">
        <f>IF(播種日比較!$C$11-AH174&gt;0,0,AW173+1)</f>
        <v>116</v>
      </c>
      <c r="AX174">
        <f>IF(播種日比較!$C$11-AI174&gt;0,0,AX173+1)</f>
        <v>25</v>
      </c>
      <c r="AY174">
        <f>IF(播種日比較!$C$11-AJ174&gt;0,0,AY173+1)</f>
        <v>35</v>
      </c>
      <c r="AZ174">
        <f>IF(播種日比較!$C$11-AK174&gt;0,0,AZ173+1)</f>
        <v>58</v>
      </c>
      <c r="BA174">
        <f>IF(播種日比較!$C$11-AL174&gt;0,0,BA173+1)</f>
        <v>88</v>
      </c>
      <c r="BB174">
        <f>IF(播種日比較!$C$11-AM174&gt;0,0,BB173+1)</f>
        <v>107</v>
      </c>
      <c r="BC174">
        <f>IF(播種日比較!$C$11-AN174&gt;0,0,BC173+1)</f>
        <v>50</v>
      </c>
      <c r="BD174">
        <f>IF(播種日比較!$C$11-AO174&gt;0,0,BD173+1)</f>
        <v>67</v>
      </c>
      <c r="BE174">
        <f>IF(播種日比較!$C$11-AP174&gt;0,0,BE173+1)</f>
        <v>88</v>
      </c>
      <c r="BF174">
        <f>IF(播種日比較!$C$11-AQ174&gt;0,0,BF173+1)</f>
        <v>105</v>
      </c>
      <c r="BG174">
        <f>IF(播種日比較!$C$11-AR174&gt;0,0,BG173+1)</f>
        <v>114</v>
      </c>
      <c r="BH174" s="1">
        <f t="shared" si="118"/>
        <v>42778</v>
      </c>
      <c r="BI174">
        <f t="shared" si="102"/>
        <v>0</v>
      </c>
    </row>
    <row r="175" spans="8:61" x14ac:dyDescent="0.45">
      <c r="H175" s="1" t="e">
        <f t="shared" si="119"/>
        <v>#N/A</v>
      </c>
      <c r="I175" t="e">
        <f>$H175-播種日比較!$C$5</f>
        <v>#N/A</v>
      </c>
      <c r="J175" t="e">
        <f>$H175-播種日比較!$C$6</f>
        <v>#N/A</v>
      </c>
      <c r="K175" t="e">
        <f>$H175-播種日比較!$C$7</f>
        <v>#N/A</v>
      </c>
      <c r="L175" t="e">
        <f>$H175-播種日比較!$C$8</f>
        <v>#N/A</v>
      </c>
      <c r="M175" t="e">
        <f>$H175-播種日比較!$C$9</f>
        <v>#N/A</v>
      </c>
      <c r="N175" s="3" t="e">
        <f t="shared" si="87"/>
        <v>#N/A</v>
      </c>
      <c r="O175" s="3" t="e">
        <f t="shared" si="88"/>
        <v>#N/A</v>
      </c>
      <c r="P175" s="3" t="e">
        <f t="shared" si="89"/>
        <v>#N/A</v>
      </c>
      <c r="Q175" s="3" t="e">
        <f t="shared" si="90"/>
        <v>#N/A</v>
      </c>
      <c r="R175" s="3" t="e">
        <f t="shared" si="91"/>
        <v>#N/A</v>
      </c>
      <c r="S175" s="3" t="e">
        <f t="shared" si="92"/>
        <v>#N/A</v>
      </c>
      <c r="T175" s="3" t="e">
        <f t="shared" si="93"/>
        <v>#N/A</v>
      </c>
      <c r="U175" s="3" t="e">
        <f t="shared" si="94"/>
        <v>#N/A</v>
      </c>
      <c r="V175" s="3" t="e">
        <f t="shared" si="95"/>
        <v>#N/A</v>
      </c>
      <c r="W175" s="3" t="e">
        <f t="shared" si="96"/>
        <v>#N/A</v>
      </c>
      <c r="X175" s="3" t="e">
        <f t="shared" si="97"/>
        <v>#N/A</v>
      </c>
      <c r="Y175" s="3" t="e">
        <f t="shared" si="98"/>
        <v>#N/A</v>
      </c>
      <c r="Z175" s="3" t="e">
        <f t="shared" si="99"/>
        <v>#N/A</v>
      </c>
      <c r="AA175" s="3" t="e">
        <f t="shared" si="100"/>
        <v>#N/A</v>
      </c>
      <c r="AB175" s="3" t="e">
        <f t="shared" si="101"/>
        <v>#N/A</v>
      </c>
      <c r="AC175" t="e">
        <f>IF(H175&lt;播種日比較!$C$14,0,播種日比較!$C$13*0.02*播種日比較!$C$12)</f>
        <v>#N/A</v>
      </c>
      <c r="AD175" s="3">
        <f t="shared" si="103"/>
        <v>68.240234106228513</v>
      </c>
      <c r="AE175" s="3">
        <f t="shared" si="104"/>
        <v>89.120047372632669</v>
      </c>
      <c r="AF175" s="3">
        <f t="shared" si="105"/>
        <v>120.83674098527958</v>
      </c>
      <c r="AG175" s="3">
        <f t="shared" si="106"/>
        <v>168.64634120388058</v>
      </c>
      <c r="AH175" s="3">
        <f t="shared" si="107"/>
        <v>238.98256338686642</v>
      </c>
      <c r="AI175" s="3">
        <f t="shared" si="108"/>
        <v>63.18360008900396</v>
      </c>
      <c r="AJ175" s="3">
        <f t="shared" si="109"/>
        <v>66.194301319695427</v>
      </c>
      <c r="AK175" s="3">
        <f t="shared" si="110"/>
        <v>73.949467836638732</v>
      </c>
      <c r="AL175" s="3">
        <f t="shared" si="111"/>
        <v>89.049043155781661</v>
      </c>
      <c r="AM175" s="3">
        <f t="shared" si="112"/>
        <v>117.21778933520773</v>
      </c>
      <c r="AN175" s="3">
        <f t="shared" si="113"/>
        <v>77.172331842417947</v>
      </c>
      <c r="AO175" s="3">
        <f t="shared" si="114"/>
        <v>86.8549821559767</v>
      </c>
      <c r="AP175" s="3">
        <f t="shared" si="115"/>
        <v>104.29501206713076</v>
      </c>
      <c r="AQ175" s="3">
        <f t="shared" si="116"/>
        <v>136.53073470266389</v>
      </c>
      <c r="AR175" s="3">
        <f t="shared" si="117"/>
        <v>198.68976938442455</v>
      </c>
      <c r="AS175">
        <f>IF(播種日比較!$C$11-AD175&gt;0,0,AS174+1)</f>
        <v>44</v>
      </c>
      <c r="AT175">
        <f>IF(播種日比較!$C$11-AE175&gt;0,0,AT174+1)</f>
        <v>85</v>
      </c>
      <c r="AU175">
        <f>IF(播種日比較!$C$11-AF175&gt;0,0,AU174+1)</f>
        <v>105</v>
      </c>
      <c r="AV175">
        <f>IF(播種日比較!$C$11-AG175&gt;0,0,AV174+1)</f>
        <v>113</v>
      </c>
      <c r="AW175">
        <f>IF(播種日比較!$C$11-AH175&gt;0,0,AW174+1)</f>
        <v>117</v>
      </c>
      <c r="AX175">
        <f>IF(播種日比較!$C$11-AI175&gt;0,0,AX174+1)</f>
        <v>26</v>
      </c>
      <c r="AY175">
        <f>IF(播種日比較!$C$11-AJ175&gt;0,0,AY174+1)</f>
        <v>36</v>
      </c>
      <c r="AZ175">
        <f>IF(播種日比較!$C$11-AK175&gt;0,0,AZ174+1)</f>
        <v>59</v>
      </c>
      <c r="BA175">
        <f>IF(播種日比較!$C$11-AL175&gt;0,0,BA174+1)</f>
        <v>89</v>
      </c>
      <c r="BB175">
        <f>IF(播種日比較!$C$11-AM175&gt;0,0,BB174+1)</f>
        <v>108</v>
      </c>
      <c r="BC175">
        <f>IF(播種日比較!$C$11-AN175&gt;0,0,BC174+1)</f>
        <v>51</v>
      </c>
      <c r="BD175">
        <f>IF(播種日比較!$C$11-AO175&gt;0,0,BD174+1)</f>
        <v>68</v>
      </c>
      <c r="BE175">
        <f>IF(播種日比較!$C$11-AP175&gt;0,0,BE174+1)</f>
        <v>89</v>
      </c>
      <c r="BF175">
        <f>IF(播種日比較!$C$11-AQ175&gt;0,0,BF174+1)</f>
        <v>106</v>
      </c>
      <c r="BG175">
        <f>IF(播種日比較!$C$11-AR175&gt;0,0,BG174+1)</f>
        <v>115</v>
      </c>
      <c r="BH175" s="1">
        <f t="shared" si="118"/>
        <v>42779</v>
      </c>
      <c r="BI175">
        <f t="shared" si="102"/>
        <v>0</v>
      </c>
    </row>
    <row r="176" spans="8:61" x14ac:dyDescent="0.45">
      <c r="H176" s="1" t="e">
        <f t="shared" si="119"/>
        <v>#N/A</v>
      </c>
      <c r="I176" t="e">
        <f>$H176-播種日比較!$C$5</f>
        <v>#N/A</v>
      </c>
      <c r="J176" t="e">
        <f>$H176-播種日比較!$C$6</f>
        <v>#N/A</v>
      </c>
      <c r="K176" t="e">
        <f>$H176-播種日比較!$C$7</f>
        <v>#N/A</v>
      </c>
      <c r="L176" t="e">
        <f>$H176-播種日比較!$C$8</f>
        <v>#N/A</v>
      </c>
      <c r="M176" t="e">
        <f>$H176-播種日比較!$C$9</f>
        <v>#N/A</v>
      </c>
      <c r="N176" s="3" t="e">
        <f t="shared" si="87"/>
        <v>#N/A</v>
      </c>
      <c r="O176" s="3" t="e">
        <f t="shared" si="88"/>
        <v>#N/A</v>
      </c>
      <c r="P176" s="3" t="e">
        <f t="shared" si="89"/>
        <v>#N/A</v>
      </c>
      <c r="Q176" s="3" t="e">
        <f t="shared" si="90"/>
        <v>#N/A</v>
      </c>
      <c r="R176" s="3" t="e">
        <f t="shared" si="91"/>
        <v>#N/A</v>
      </c>
      <c r="S176" s="3" t="e">
        <f t="shared" si="92"/>
        <v>#N/A</v>
      </c>
      <c r="T176" s="3" t="e">
        <f t="shared" si="93"/>
        <v>#N/A</v>
      </c>
      <c r="U176" s="3" t="e">
        <f t="shared" si="94"/>
        <v>#N/A</v>
      </c>
      <c r="V176" s="3" t="e">
        <f t="shared" si="95"/>
        <v>#N/A</v>
      </c>
      <c r="W176" s="3" t="e">
        <f t="shared" si="96"/>
        <v>#N/A</v>
      </c>
      <c r="X176" s="3" t="e">
        <f t="shared" si="97"/>
        <v>#N/A</v>
      </c>
      <c r="Y176" s="3" t="e">
        <f t="shared" si="98"/>
        <v>#N/A</v>
      </c>
      <c r="Z176" s="3" t="e">
        <f t="shared" si="99"/>
        <v>#N/A</v>
      </c>
      <c r="AA176" s="3" t="e">
        <f t="shared" si="100"/>
        <v>#N/A</v>
      </c>
      <c r="AB176" s="3" t="e">
        <f t="shared" si="101"/>
        <v>#N/A</v>
      </c>
      <c r="AC176" t="e">
        <f>IF(H176&lt;播種日比較!$C$14,0,播種日比較!$C$13*0.02*播種日比較!$C$12)</f>
        <v>#N/A</v>
      </c>
      <c r="AD176" s="3">
        <f t="shared" si="103"/>
        <v>68.240234106228513</v>
      </c>
      <c r="AE176" s="3">
        <f t="shared" si="104"/>
        <v>89.120047372632669</v>
      </c>
      <c r="AF176" s="3">
        <f t="shared" si="105"/>
        <v>120.83674098527958</v>
      </c>
      <c r="AG176" s="3">
        <f t="shared" si="106"/>
        <v>168.64634120388058</v>
      </c>
      <c r="AH176" s="3">
        <f t="shared" si="107"/>
        <v>238.98256338686642</v>
      </c>
      <c r="AI176" s="3">
        <f t="shared" si="108"/>
        <v>63.18360008900396</v>
      </c>
      <c r="AJ176" s="3">
        <f t="shared" si="109"/>
        <v>66.194301319695427</v>
      </c>
      <c r="AK176" s="3">
        <f t="shared" si="110"/>
        <v>73.949467836638732</v>
      </c>
      <c r="AL176" s="3">
        <f t="shared" si="111"/>
        <v>89.049043155781661</v>
      </c>
      <c r="AM176" s="3">
        <f t="shared" si="112"/>
        <v>117.21778933520773</v>
      </c>
      <c r="AN176" s="3">
        <f t="shared" si="113"/>
        <v>77.172331842417947</v>
      </c>
      <c r="AO176" s="3">
        <f t="shared" si="114"/>
        <v>86.8549821559767</v>
      </c>
      <c r="AP176" s="3">
        <f t="shared" si="115"/>
        <v>104.29501206713076</v>
      </c>
      <c r="AQ176" s="3">
        <f t="shared" si="116"/>
        <v>136.53073470266389</v>
      </c>
      <c r="AR176" s="3">
        <f t="shared" si="117"/>
        <v>198.68976938442455</v>
      </c>
      <c r="AS176">
        <f>IF(播種日比較!$C$11-AD176&gt;0,0,AS175+1)</f>
        <v>45</v>
      </c>
      <c r="AT176">
        <f>IF(播種日比較!$C$11-AE176&gt;0,0,AT175+1)</f>
        <v>86</v>
      </c>
      <c r="AU176">
        <f>IF(播種日比較!$C$11-AF176&gt;0,0,AU175+1)</f>
        <v>106</v>
      </c>
      <c r="AV176">
        <f>IF(播種日比較!$C$11-AG176&gt;0,0,AV175+1)</f>
        <v>114</v>
      </c>
      <c r="AW176">
        <f>IF(播種日比較!$C$11-AH176&gt;0,0,AW175+1)</f>
        <v>118</v>
      </c>
      <c r="AX176">
        <f>IF(播種日比較!$C$11-AI176&gt;0,0,AX175+1)</f>
        <v>27</v>
      </c>
      <c r="AY176">
        <f>IF(播種日比較!$C$11-AJ176&gt;0,0,AY175+1)</f>
        <v>37</v>
      </c>
      <c r="AZ176">
        <f>IF(播種日比較!$C$11-AK176&gt;0,0,AZ175+1)</f>
        <v>60</v>
      </c>
      <c r="BA176">
        <f>IF(播種日比較!$C$11-AL176&gt;0,0,BA175+1)</f>
        <v>90</v>
      </c>
      <c r="BB176">
        <f>IF(播種日比較!$C$11-AM176&gt;0,0,BB175+1)</f>
        <v>109</v>
      </c>
      <c r="BC176">
        <f>IF(播種日比較!$C$11-AN176&gt;0,0,BC175+1)</f>
        <v>52</v>
      </c>
      <c r="BD176">
        <f>IF(播種日比較!$C$11-AO176&gt;0,0,BD175+1)</f>
        <v>69</v>
      </c>
      <c r="BE176">
        <f>IF(播種日比較!$C$11-AP176&gt;0,0,BE175+1)</f>
        <v>90</v>
      </c>
      <c r="BF176">
        <f>IF(播種日比較!$C$11-AQ176&gt;0,0,BF175+1)</f>
        <v>107</v>
      </c>
      <c r="BG176">
        <f>IF(播種日比較!$C$11-AR176&gt;0,0,BG175+1)</f>
        <v>116</v>
      </c>
      <c r="BH176" s="1">
        <f t="shared" si="118"/>
        <v>42780</v>
      </c>
      <c r="BI176">
        <f t="shared" si="102"/>
        <v>0</v>
      </c>
    </row>
    <row r="177" spans="8:61" x14ac:dyDescent="0.45">
      <c r="H177" s="1" t="e">
        <f t="shared" si="119"/>
        <v>#N/A</v>
      </c>
      <c r="I177" t="e">
        <f>$H177-播種日比較!$C$5</f>
        <v>#N/A</v>
      </c>
      <c r="J177" t="e">
        <f>$H177-播種日比較!$C$6</f>
        <v>#N/A</v>
      </c>
      <c r="K177" t="e">
        <f>$H177-播種日比較!$C$7</f>
        <v>#N/A</v>
      </c>
      <c r="L177" t="e">
        <f>$H177-播種日比較!$C$8</f>
        <v>#N/A</v>
      </c>
      <c r="M177" t="e">
        <f>$H177-播種日比較!$C$9</f>
        <v>#N/A</v>
      </c>
      <c r="N177" s="3" t="e">
        <f t="shared" si="87"/>
        <v>#N/A</v>
      </c>
      <c r="O177" s="3" t="e">
        <f t="shared" si="88"/>
        <v>#N/A</v>
      </c>
      <c r="P177" s="3" t="e">
        <f t="shared" si="89"/>
        <v>#N/A</v>
      </c>
      <c r="Q177" s="3" t="e">
        <f t="shared" si="90"/>
        <v>#N/A</v>
      </c>
      <c r="R177" s="3" t="e">
        <f t="shared" si="91"/>
        <v>#N/A</v>
      </c>
      <c r="S177" s="3" t="e">
        <f t="shared" si="92"/>
        <v>#N/A</v>
      </c>
      <c r="T177" s="3" t="e">
        <f t="shared" si="93"/>
        <v>#N/A</v>
      </c>
      <c r="U177" s="3" t="e">
        <f t="shared" si="94"/>
        <v>#N/A</v>
      </c>
      <c r="V177" s="3" t="e">
        <f t="shared" si="95"/>
        <v>#N/A</v>
      </c>
      <c r="W177" s="3" t="e">
        <f t="shared" si="96"/>
        <v>#N/A</v>
      </c>
      <c r="X177" s="3" t="e">
        <f t="shared" si="97"/>
        <v>#N/A</v>
      </c>
      <c r="Y177" s="3" t="e">
        <f t="shared" si="98"/>
        <v>#N/A</v>
      </c>
      <c r="Z177" s="3" t="e">
        <f t="shared" si="99"/>
        <v>#N/A</v>
      </c>
      <c r="AA177" s="3" t="e">
        <f t="shared" si="100"/>
        <v>#N/A</v>
      </c>
      <c r="AB177" s="3" t="e">
        <f t="shared" si="101"/>
        <v>#N/A</v>
      </c>
      <c r="AC177" t="e">
        <f>IF(H177&lt;播種日比較!$C$14,0,播種日比較!$C$13*0.02*播種日比較!$C$12)</f>
        <v>#N/A</v>
      </c>
      <c r="AD177" s="3">
        <f t="shared" si="103"/>
        <v>68.240234106228513</v>
      </c>
      <c r="AE177" s="3">
        <f t="shared" si="104"/>
        <v>89.120047372632669</v>
      </c>
      <c r="AF177" s="3">
        <f t="shared" si="105"/>
        <v>120.83674098527958</v>
      </c>
      <c r="AG177" s="3">
        <f t="shared" si="106"/>
        <v>168.64634120388058</v>
      </c>
      <c r="AH177" s="3">
        <f t="shared" si="107"/>
        <v>238.98256338686642</v>
      </c>
      <c r="AI177" s="3">
        <f t="shared" si="108"/>
        <v>63.18360008900396</v>
      </c>
      <c r="AJ177" s="3">
        <f t="shared" si="109"/>
        <v>66.194301319695427</v>
      </c>
      <c r="AK177" s="3">
        <f t="shared" si="110"/>
        <v>73.949467836638732</v>
      </c>
      <c r="AL177" s="3">
        <f t="shared" si="111"/>
        <v>89.049043155781661</v>
      </c>
      <c r="AM177" s="3">
        <f t="shared" si="112"/>
        <v>117.21778933520773</v>
      </c>
      <c r="AN177" s="3">
        <f t="shared" si="113"/>
        <v>77.172331842417947</v>
      </c>
      <c r="AO177" s="3">
        <f t="shared" si="114"/>
        <v>86.8549821559767</v>
      </c>
      <c r="AP177" s="3">
        <f t="shared" si="115"/>
        <v>104.29501206713076</v>
      </c>
      <c r="AQ177" s="3">
        <f t="shared" si="116"/>
        <v>136.53073470266389</v>
      </c>
      <c r="AR177" s="3">
        <f t="shared" si="117"/>
        <v>198.68976938442455</v>
      </c>
      <c r="AS177">
        <f>IF(播種日比較!$C$11-AD177&gt;0,0,AS176+1)</f>
        <v>46</v>
      </c>
      <c r="AT177">
        <f>IF(播種日比較!$C$11-AE177&gt;0,0,AT176+1)</f>
        <v>87</v>
      </c>
      <c r="AU177">
        <f>IF(播種日比較!$C$11-AF177&gt;0,0,AU176+1)</f>
        <v>107</v>
      </c>
      <c r="AV177">
        <f>IF(播種日比較!$C$11-AG177&gt;0,0,AV176+1)</f>
        <v>115</v>
      </c>
      <c r="AW177">
        <f>IF(播種日比較!$C$11-AH177&gt;0,0,AW176+1)</f>
        <v>119</v>
      </c>
      <c r="AX177">
        <f>IF(播種日比較!$C$11-AI177&gt;0,0,AX176+1)</f>
        <v>28</v>
      </c>
      <c r="AY177">
        <f>IF(播種日比較!$C$11-AJ177&gt;0,0,AY176+1)</f>
        <v>38</v>
      </c>
      <c r="AZ177">
        <f>IF(播種日比較!$C$11-AK177&gt;0,0,AZ176+1)</f>
        <v>61</v>
      </c>
      <c r="BA177">
        <f>IF(播種日比較!$C$11-AL177&gt;0,0,BA176+1)</f>
        <v>91</v>
      </c>
      <c r="BB177">
        <f>IF(播種日比較!$C$11-AM177&gt;0,0,BB176+1)</f>
        <v>110</v>
      </c>
      <c r="BC177">
        <f>IF(播種日比較!$C$11-AN177&gt;0,0,BC176+1)</f>
        <v>53</v>
      </c>
      <c r="BD177">
        <f>IF(播種日比較!$C$11-AO177&gt;0,0,BD176+1)</f>
        <v>70</v>
      </c>
      <c r="BE177">
        <f>IF(播種日比較!$C$11-AP177&gt;0,0,BE176+1)</f>
        <v>91</v>
      </c>
      <c r="BF177">
        <f>IF(播種日比較!$C$11-AQ177&gt;0,0,BF176+1)</f>
        <v>108</v>
      </c>
      <c r="BG177">
        <f>IF(播種日比較!$C$11-AR177&gt;0,0,BG176+1)</f>
        <v>117</v>
      </c>
      <c r="BH177" s="1">
        <f t="shared" si="118"/>
        <v>42781</v>
      </c>
      <c r="BI177">
        <f t="shared" si="102"/>
        <v>0</v>
      </c>
    </row>
    <row r="178" spans="8:61" x14ac:dyDescent="0.45">
      <c r="H178" s="1" t="e">
        <f t="shared" si="119"/>
        <v>#N/A</v>
      </c>
      <c r="I178" t="e">
        <f>$H178-播種日比較!$C$5</f>
        <v>#N/A</v>
      </c>
      <c r="J178" t="e">
        <f>$H178-播種日比較!$C$6</f>
        <v>#N/A</v>
      </c>
      <c r="K178" t="e">
        <f>$H178-播種日比較!$C$7</f>
        <v>#N/A</v>
      </c>
      <c r="L178" t="e">
        <f>$H178-播種日比較!$C$8</f>
        <v>#N/A</v>
      </c>
      <c r="M178" t="e">
        <f>$H178-播種日比較!$C$9</f>
        <v>#N/A</v>
      </c>
      <c r="N178" s="3" t="e">
        <f t="shared" si="87"/>
        <v>#N/A</v>
      </c>
      <c r="O178" s="3" t="e">
        <f t="shared" si="88"/>
        <v>#N/A</v>
      </c>
      <c r="P178" s="3" t="e">
        <f t="shared" si="89"/>
        <v>#N/A</v>
      </c>
      <c r="Q178" s="3" t="e">
        <f t="shared" si="90"/>
        <v>#N/A</v>
      </c>
      <c r="R178" s="3" t="e">
        <f t="shared" si="91"/>
        <v>#N/A</v>
      </c>
      <c r="S178" s="3" t="e">
        <f t="shared" si="92"/>
        <v>#N/A</v>
      </c>
      <c r="T178" s="3" t="e">
        <f t="shared" si="93"/>
        <v>#N/A</v>
      </c>
      <c r="U178" s="3" t="e">
        <f t="shared" si="94"/>
        <v>#N/A</v>
      </c>
      <c r="V178" s="3" t="e">
        <f t="shared" si="95"/>
        <v>#N/A</v>
      </c>
      <c r="W178" s="3" t="e">
        <f t="shared" si="96"/>
        <v>#N/A</v>
      </c>
      <c r="X178" s="3" t="e">
        <f t="shared" si="97"/>
        <v>#N/A</v>
      </c>
      <c r="Y178" s="3" t="e">
        <f t="shared" si="98"/>
        <v>#N/A</v>
      </c>
      <c r="Z178" s="3" t="e">
        <f t="shared" si="99"/>
        <v>#N/A</v>
      </c>
      <c r="AA178" s="3" t="e">
        <f t="shared" si="100"/>
        <v>#N/A</v>
      </c>
      <c r="AB178" s="3" t="e">
        <f t="shared" si="101"/>
        <v>#N/A</v>
      </c>
      <c r="AC178" t="e">
        <f>IF(H178&lt;播種日比較!$C$14,0,播種日比較!$C$13*0.02*播種日比較!$C$12)</f>
        <v>#N/A</v>
      </c>
      <c r="AD178" s="3">
        <f t="shared" si="103"/>
        <v>68.240234106228513</v>
      </c>
      <c r="AE178" s="3">
        <f t="shared" si="104"/>
        <v>89.120047372632669</v>
      </c>
      <c r="AF178" s="3">
        <f t="shared" si="105"/>
        <v>120.83674098527958</v>
      </c>
      <c r="AG178" s="3">
        <f t="shared" si="106"/>
        <v>168.64634120388058</v>
      </c>
      <c r="AH178" s="3">
        <f t="shared" si="107"/>
        <v>238.98256338686642</v>
      </c>
      <c r="AI178" s="3">
        <f t="shared" si="108"/>
        <v>63.18360008900396</v>
      </c>
      <c r="AJ178" s="3">
        <f t="shared" si="109"/>
        <v>66.194301319695427</v>
      </c>
      <c r="AK178" s="3">
        <f t="shared" si="110"/>
        <v>73.949467836638732</v>
      </c>
      <c r="AL178" s="3">
        <f t="shared" si="111"/>
        <v>89.049043155781661</v>
      </c>
      <c r="AM178" s="3">
        <f t="shared" si="112"/>
        <v>117.21778933520773</v>
      </c>
      <c r="AN178" s="3">
        <f t="shared" si="113"/>
        <v>77.172331842417947</v>
      </c>
      <c r="AO178" s="3">
        <f t="shared" si="114"/>
        <v>86.8549821559767</v>
      </c>
      <c r="AP178" s="3">
        <f t="shared" si="115"/>
        <v>104.29501206713076</v>
      </c>
      <c r="AQ178" s="3">
        <f t="shared" si="116"/>
        <v>136.53073470266389</v>
      </c>
      <c r="AR178" s="3">
        <f t="shared" si="117"/>
        <v>198.68976938442455</v>
      </c>
      <c r="AS178">
        <f>IF(播種日比較!$C$11-AD178&gt;0,0,AS177+1)</f>
        <v>47</v>
      </c>
      <c r="AT178">
        <f>IF(播種日比較!$C$11-AE178&gt;0,0,AT177+1)</f>
        <v>88</v>
      </c>
      <c r="AU178">
        <f>IF(播種日比較!$C$11-AF178&gt;0,0,AU177+1)</f>
        <v>108</v>
      </c>
      <c r="AV178">
        <f>IF(播種日比較!$C$11-AG178&gt;0,0,AV177+1)</f>
        <v>116</v>
      </c>
      <c r="AW178">
        <f>IF(播種日比較!$C$11-AH178&gt;0,0,AW177+1)</f>
        <v>120</v>
      </c>
      <c r="AX178">
        <f>IF(播種日比較!$C$11-AI178&gt;0,0,AX177+1)</f>
        <v>29</v>
      </c>
      <c r="AY178">
        <f>IF(播種日比較!$C$11-AJ178&gt;0,0,AY177+1)</f>
        <v>39</v>
      </c>
      <c r="AZ178">
        <f>IF(播種日比較!$C$11-AK178&gt;0,0,AZ177+1)</f>
        <v>62</v>
      </c>
      <c r="BA178">
        <f>IF(播種日比較!$C$11-AL178&gt;0,0,BA177+1)</f>
        <v>92</v>
      </c>
      <c r="BB178">
        <f>IF(播種日比較!$C$11-AM178&gt;0,0,BB177+1)</f>
        <v>111</v>
      </c>
      <c r="BC178">
        <f>IF(播種日比較!$C$11-AN178&gt;0,0,BC177+1)</f>
        <v>54</v>
      </c>
      <c r="BD178">
        <f>IF(播種日比較!$C$11-AO178&gt;0,0,BD177+1)</f>
        <v>71</v>
      </c>
      <c r="BE178">
        <f>IF(播種日比較!$C$11-AP178&gt;0,0,BE177+1)</f>
        <v>92</v>
      </c>
      <c r="BF178">
        <f>IF(播種日比較!$C$11-AQ178&gt;0,0,BF177+1)</f>
        <v>109</v>
      </c>
      <c r="BG178">
        <f>IF(播種日比較!$C$11-AR178&gt;0,0,BG177+1)</f>
        <v>118</v>
      </c>
      <c r="BH178" s="1">
        <f t="shared" si="118"/>
        <v>42782</v>
      </c>
      <c r="BI178">
        <f t="shared" si="102"/>
        <v>0</v>
      </c>
    </row>
    <row r="179" spans="8:61" x14ac:dyDescent="0.45">
      <c r="H179" s="1" t="e">
        <f t="shared" si="119"/>
        <v>#N/A</v>
      </c>
      <c r="I179" t="e">
        <f>$H179-播種日比較!$C$5</f>
        <v>#N/A</v>
      </c>
      <c r="J179" t="e">
        <f>$H179-播種日比較!$C$6</f>
        <v>#N/A</v>
      </c>
      <c r="K179" t="e">
        <f>$H179-播種日比較!$C$7</f>
        <v>#N/A</v>
      </c>
      <c r="L179" t="e">
        <f>$H179-播種日比較!$C$8</f>
        <v>#N/A</v>
      </c>
      <c r="M179" t="e">
        <f>$H179-播種日比較!$C$9</f>
        <v>#N/A</v>
      </c>
      <c r="N179" s="3" t="e">
        <f t="shared" si="87"/>
        <v>#N/A</v>
      </c>
      <c r="O179" s="3" t="e">
        <f t="shared" si="88"/>
        <v>#N/A</v>
      </c>
      <c r="P179" s="3" t="e">
        <f t="shared" si="89"/>
        <v>#N/A</v>
      </c>
      <c r="Q179" s="3" t="e">
        <f t="shared" si="90"/>
        <v>#N/A</v>
      </c>
      <c r="R179" s="3" t="e">
        <f t="shared" si="91"/>
        <v>#N/A</v>
      </c>
      <c r="S179" s="3" t="e">
        <f t="shared" si="92"/>
        <v>#N/A</v>
      </c>
      <c r="T179" s="3" t="e">
        <f t="shared" si="93"/>
        <v>#N/A</v>
      </c>
      <c r="U179" s="3" t="e">
        <f t="shared" si="94"/>
        <v>#N/A</v>
      </c>
      <c r="V179" s="3" t="e">
        <f t="shared" si="95"/>
        <v>#N/A</v>
      </c>
      <c r="W179" s="3" t="e">
        <f t="shared" si="96"/>
        <v>#N/A</v>
      </c>
      <c r="X179" s="3" t="e">
        <f t="shared" si="97"/>
        <v>#N/A</v>
      </c>
      <c r="Y179" s="3" t="e">
        <f t="shared" si="98"/>
        <v>#N/A</v>
      </c>
      <c r="Z179" s="3" t="e">
        <f t="shared" si="99"/>
        <v>#N/A</v>
      </c>
      <c r="AA179" s="3" t="e">
        <f t="shared" si="100"/>
        <v>#N/A</v>
      </c>
      <c r="AB179" s="3" t="e">
        <f t="shared" si="101"/>
        <v>#N/A</v>
      </c>
      <c r="AC179" t="e">
        <f>IF(H179&lt;播種日比較!$C$14,0,播種日比較!$C$13*0.02*播種日比較!$C$12)</f>
        <v>#N/A</v>
      </c>
      <c r="AD179" s="3">
        <f t="shared" si="103"/>
        <v>68.240234106228513</v>
      </c>
      <c r="AE179" s="3">
        <f t="shared" si="104"/>
        <v>89.120047372632669</v>
      </c>
      <c r="AF179" s="3">
        <f t="shared" si="105"/>
        <v>120.83674098527958</v>
      </c>
      <c r="AG179" s="3">
        <f t="shared" si="106"/>
        <v>168.64634120388058</v>
      </c>
      <c r="AH179" s="3">
        <f t="shared" si="107"/>
        <v>238.98256338686642</v>
      </c>
      <c r="AI179" s="3">
        <f t="shared" si="108"/>
        <v>63.18360008900396</v>
      </c>
      <c r="AJ179" s="3">
        <f t="shared" si="109"/>
        <v>66.194301319695427</v>
      </c>
      <c r="AK179" s="3">
        <f t="shared" si="110"/>
        <v>73.949467836638732</v>
      </c>
      <c r="AL179" s="3">
        <f t="shared" si="111"/>
        <v>89.049043155781661</v>
      </c>
      <c r="AM179" s="3">
        <f t="shared" si="112"/>
        <v>117.21778933520773</v>
      </c>
      <c r="AN179" s="3">
        <f t="shared" si="113"/>
        <v>77.172331842417947</v>
      </c>
      <c r="AO179" s="3">
        <f t="shared" si="114"/>
        <v>86.8549821559767</v>
      </c>
      <c r="AP179" s="3">
        <f t="shared" si="115"/>
        <v>104.29501206713076</v>
      </c>
      <c r="AQ179" s="3">
        <f t="shared" si="116"/>
        <v>136.53073470266389</v>
      </c>
      <c r="AR179" s="3">
        <f t="shared" si="117"/>
        <v>198.68976938442455</v>
      </c>
      <c r="AS179">
        <f>IF(播種日比較!$C$11-AD179&gt;0,0,AS178+1)</f>
        <v>48</v>
      </c>
      <c r="AT179">
        <f>IF(播種日比較!$C$11-AE179&gt;0,0,AT178+1)</f>
        <v>89</v>
      </c>
      <c r="AU179">
        <f>IF(播種日比較!$C$11-AF179&gt;0,0,AU178+1)</f>
        <v>109</v>
      </c>
      <c r="AV179">
        <f>IF(播種日比較!$C$11-AG179&gt;0,0,AV178+1)</f>
        <v>117</v>
      </c>
      <c r="AW179">
        <f>IF(播種日比較!$C$11-AH179&gt;0,0,AW178+1)</f>
        <v>121</v>
      </c>
      <c r="AX179">
        <f>IF(播種日比較!$C$11-AI179&gt;0,0,AX178+1)</f>
        <v>30</v>
      </c>
      <c r="AY179">
        <f>IF(播種日比較!$C$11-AJ179&gt;0,0,AY178+1)</f>
        <v>40</v>
      </c>
      <c r="AZ179">
        <f>IF(播種日比較!$C$11-AK179&gt;0,0,AZ178+1)</f>
        <v>63</v>
      </c>
      <c r="BA179">
        <f>IF(播種日比較!$C$11-AL179&gt;0,0,BA178+1)</f>
        <v>93</v>
      </c>
      <c r="BB179">
        <f>IF(播種日比較!$C$11-AM179&gt;0,0,BB178+1)</f>
        <v>112</v>
      </c>
      <c r="BC179">
        <f>IF(播種日比較!$C$11-AN179&gt;0,0,BC178+1)</f>
        <v>55</v>
      </c>
      <c r="BD179">
        <f>IF(播種日比較!$C$11-AO179&gt;0,0,BD178+1)</f>
        <v>72</v>
      </c>
      <c r="BE179">
        <f>IF(播種日比較!$C$11-AP179&gt;0,0,BE178+1)</f>
        <v>93</v>
      </c>
      <c r="BF179">
        <f>IF(播種日比較!$C$11-AQ179&gt;0,0,BF178+1)</f>
        <v>110</v>
      </c>
      <c r="BG179">
        <f>IF(播種日比較!$C$11-AR179&gt;0,0,BG178+1)</f>
        <v>119</v>
      </c>
      <c r="BH179" s="1">
        <f t="shared" si="118"/>
        <v>42783</v>
      </c>
      <c r="BI179">
        <f t="shared" si="102"/>
        <v>0</v>
      </c>
    </row>
    <row r="180" spans="8:61" x14ac:dyDescent="0.45">
      <c r="H180" s="1" t="e">
        <f t="shared" si="119"/>
        <v>#N/A</v>
      </c>
      <c r="I180" t="e">
        <f>$H180-播種日比較!$C$5</f>
        <v>#N/A</v>
      </c>
      <c r="J180" t="e">
        <f>$H180-播種日比較!$C$6</f>
        <v>#N/A</v>
      </c>
      <c r="K180" t="e">
        <f>$H180-播種日比較!$C$7</f>
        <v>#N/A</v>
      </c>
      <c r="L180" t="e">
        <f>$H180-播種日比較!$C$8</f>
        <v>#N/A</v>
      </c>
      <c r="M180" t="e">
        <f>$H180-播種日比較!$C$9</f>
        <v>#N/A</v>
      </c>
      <c r="N180" s="3" t="e">
        <f t="shared" si="87"/>
        <v>#N/A</v>
      </c>
      <c r="O180" s="3" t="e">
        <f t="shared" si="88"/>
        <v>#N/A</v>
      </c>
      <c r="P180" s="3" t="e">
        <f t="shared" si="89"/>
        <v>#N/A</v>
      </c>
      <c r="Q180" s="3" t="e">
        <f t="shared" si="90"/>
        <v>#N/A</v>
      </c>
      <c r="R180" s="3" t="e">
        <f t="shared" si="91"/>
        <v>#N/A</v>
      </c>
      <c r="S180" s="3" t="e">
        <f t="shared" si="92"/>
        <v>#N/A</v>
      </c>
      <c r="T180" s="3" t="e">
        <f t="shared" si="93"/>
        <v>#N/A</v>
      </c>
      <c r="U180" s="3" t="e">
        <f t="shared" si="94"/>
        <v>#N/A</v>
      </c>
      <c r="V180" s="3" t="e">
        <f t="shared" si="95"/>
        <v>#N/A</v>
      </c>
      <c r="W180" s="3" t="e">
        <f t="shared" si="96"/>
        <v>#N/A</v>
      </c>
      <c r="X180" s="3" t="e">
        <f t="shared" si="97"/>
        <v>#N/A</v>
      </c>
      <c r="Y180" s="3" t="e">
        <f t="shared" si="98"/>
        <v>#N/A</v>
      </c>
      <c r="Z180" s="3" t="e">
        <f t="shared" si="99"/>
        <v>#N/A</v>
      </c>
      <c r="AA180" s="3" t="e">
        <f t="shared" si="100"/>
        <v>#N/A</v>
      </c>
      <c r="AB180" s="3" t="e">
        <f t="shared" si="101"/>
        <v>#N/A</v>
      </c>
      <c r="AC180" t="e">
        <f>IF(H180&lt;播種日比較!$C$14,0,播種日比較!$C$13*0.02*播種日比較!$C$12)</f>
        <v>#N/A</v>
      </c>
      <c r="AD180" s="3">
        <f t="shared" si="103"/>
        <v>68.240234106228513</v>
      </c>
      <c r="AE180" s="3">
        <f t="shared" si="104"/>
        <v>89.120047372632669</v>
      </c>
      <c r="AF180" s="3">
        <f t="shared" si="105"/>
        <v>120.83674098527958</v>
      </c>
      <c r="AG180" s="3">
        <f t="shared" si="106"/>
        <v>168.64634120388058</v>
      </c>
      <c r="AH180" s="3">
        <f t="shared" si="107"/>
        <v>238.98256338686642</v>
      </c>
      <c r="AI180" s="3">
        <f t="shared" si="108"/>
        <v>63.18360008900396</v>
      </c>
      <c r="AJ180" s="3">
        <f t="shared" si="109"/>
        <v>66.194301319695427</v>
      </c>
      <c r="AK180" s="3">
        <f t="shared" si="110"/>
        <v>73.949467836638732</v>
      </c>
      <c r="AL180" s="3">
        <f t="shared" si="111"/>
        <v>89.049043155781661</v>
      </c>
      <c r="AM180" s="3">
        <f t="shared" si="112"/>
        <v>117.21778933520773</v>
      </c>
      <c r="AN180" s="3">
        <f t="shared" si="113"/>
        <v>77.172331842417947</v>
      </c>
      <c r="AO180" s="3">
        <f t="shared" si="114"/>
        <v>86.8549821559767</v>
      </c>
      <c r="AP180" s="3">
        <f t="shared" si="115"/>
        <v>104.29501206713076</v>
      </c>
      <c r="AQ180" s="3">
        <f t="shared" si="116"/>
        <v>136.53073470266389</v>
      </c>
      <c r="AR180" s="3">
        <f t="shared" si="117"/>
        <v>198.68976938442455</v>
      </c>
      <c r="AS180">
        <f>IF(播種日比較!$C$11-AD180&gt;0,0,AS179+1)</f>
        <v>49</v>
      </c>
      <c r="AT180">
        <f>IF(播種日比較!$C$11-AE180&gt;0,0,AT179+1)</f>
        <v>90</v>
      </c>
      <c r="AU180">
        <f>IF(播種日比較!$C$11-AF180&gt;0,0,AU179+1)</f>
        <v>110</v>
      </c>
      <c r="AV180">
        <f>IF(播種日比較!$C$11-AG180&gt;0,0,AV179+1)</f>
        <v>118</v>
      </c>
      <c r="AW180">
        <f>IF(播種日比較!$C$11-AH180&gt;0,0,AW179+1)</f>
        <v>122</v>
      </c>
      <c r="AX180">
        <f>IF(播種日比較!$C$11-AI180&gt;0,0,AX179+1)</f>
        <v>31</v>
      </c>
      <c r="AY180">
        <f>IF(播種日比較!$C$11-AJ180&gt;0,0,AY179+1)</f>
        <v>41</v>
      </c>
      <c r="AZ180">
        <f>IF(播種日比較!$C$11-AK180&gt;0,0,AZ179+1)</f>
        <v>64</v>
      </c>
      <c r="BA180">
        <f>IF(播種日比較!$C$11-AL180&gt;0,0,BA179+1)</f>
        <v>94</v>
      </c>
      <c r="BB180">
        <f>IF(播種日比較!$C$11-AM180&gt;0,0,BB179+1)</f>
        <v>113</v>
      </c>
      <c r="BC180">
        <f>IF(播種日比較!$C$11-AN180&gt;0,0,BC179+1)</f>
        <v>56</v>
      </c>
      <c r="BD180">
        <f>IF(播種日比較!$C$11-AO180&gt;0,0,BD179+1)</f>
        <v>73</v>
      </c>
      <c r="BE180">
        <f>IF(播種日比較!$C$11-AP180&gt;0,0,BE179+1)</f>
        <v>94</v>
      </c>
      <c r="BF180">
        <f>IF(播種日比較!$C$11-AQ180&gt;0,0,BF179+1)</f>
        <v>111</v>
      </c>
      <c r="BG180">
        <f>IF(播種日比較!$C$11-AR180&gt;0,0,BG179+1)</f>
        <v>120</v>
      </c>
      <c r="BH180" s="1">
        <f t="shared" si="118"/>
        <v>42784</v>
      </c>
      <c r="BI180">
        <f t="shared" si="102"/>
        <v>0</v>
      </c>
    </row>
    <row r="181" spans="8:61" x14ac:dyDescent="0.45">
      <c r="H181" s="1" t="e">
        <f t="shared" si="119"/>
        <v>#N/A</v>
      </c>
      <c r="I181" t="e">
        <f>$H181-播種日比較!$C$5</f>
        <v>#N/A</v>
      </c>
      <c r="J181" t="e">
        <f>$H181-播種日比較!$C$6</f>
        <v>#N/A</v>
      </c>
      <c r="K181" t="e">
        <f>$H181-播種日比較!$C$7</f>
        <v>#N/A</v>
      </c>
      <c r="L181" t="e">
        <f>$H181-播種日比較!$C$8</f>
        <v>#N/A</v>
      </c>
      <c r="M181" t="e">
        <f>$H181-播種日比較!$C$9</f>
        <v>#N/A</v>
      </c>
      <c r="N181" s="3" t="e">
        <f t="shared" si="87"/>
        <v>#N/A</v>
      </c>
      <c r="O181" s="3" t="e">
        <f t="shared" si="88"/>
        <v>#N/A</v>
      </c>
      <c r="P181" s="3" t="e">
        <f t="shared" si="89"/>
        <v>#N/A</v>
      </c>
      <c r="Q181" s="3" t="e">
        <f t="shared" si="90"/>
        <v>#N/A</v>
      </c>
      <c r="R181" s="3" t="e">
        <f t="shared" si="91"/>
        <v>#N/A</v>
      </c>
      <c r="S181" s="3" t="e">
        <f t="shared" si="92"/>
        <v>#N/A</v>
      </c>
      <c r="T181" s="3" t="e">
        <f t="shared" si="93"/>
        <v>#N/A</v>
      </c>
      <c r="U181" s="3" t="e">
        <f t="shared" si="94"/>
        <v>#N/A</v>
      </c>
      <c r="V181" s="3" t="e">
        <f t="shared" si="95"/>
        <v>#N/A</v>
      </c>
      <c r="W181" s="3" t="e">
        <f t="shared" si="96"/>
        <v>#N/A</v>
      </c>
      <c r="X181" s="3" t="e">
        <f t="shared" si="97"/>
        <v>#N/A</v>
      </c>
      <c r="Y181" s="3" t="e">
        <f t="shared" si="98"/>
        <v>#N/A</v>
      </c>
      <c r="Z181" s="3" t="e">
        <f t="shared" si="99"/>
        <v>#N/A</v>
      </c>
      <c r="AA181" s="3" t="e">
        <f t="shared" si="100"/>
        <v>#N/A</v>
      </c>
      <c r="AB181" s="3" t="e">
        <f t="shared" si="101"/>
        <v>#N/A</v>
      </c>
      <c r="AC181" t="e">
        <f>IF(H181&lt;播種日比較!$C$14,0,播種日比較!$C$13*0.02*播種日比較!$C$12)</f>
        <v>#N/A</v>
      </c>
      <c r="AD181" s="3">
        <f t="shared" si="103"/>
        <v>68.240234106228513</v>
      </c>
      <c r="AE181" s="3">
        <f t="shared" si="104"/>
        <v>89.120047372632669</v>
      </c>
      <c r="AF181" s="3">
        <f t="shared" si="105"/>
        <v>120.83674098527958</v>
      </c>
      <c r="AG181" s="3">
        <f t="shared" si="106"/>
        <v>168.64634120388058</v>
      </c>
      <c r="AH181" s="3">
        <f t="shared" si="107"/>
        <v>238.98256338686642</v>
      </c>
      <c r="AI181" s="3">
        <f t="shared" si="108"/>
        <v>63.18360008900396</v>
      </c>
      <c r="AJ181" s="3">
        <f t="shared" si="109"/>
        <v>66.194301319695427</v>
      </c>
      <c r="AK181" s="3">
        <f t="shared" si="110"/>
        <v>73.949467836638732</v>
      </c>
      <c r="AL181" s="3">
        <f t="shared" si="111"/>
        <v>89.049043155781661</v>
      </c>
      <c r="AM181" s="3">
        <f t="shared" si="112"/>
        <v>117.21778933520773</v>
      </c>
      <c r="AN181" s="3">
        <f t="shared" si="113"/>
        <v>77.172331842417947</v>
      </c>
      <c r="AO181" s="3">
        <f t="shared" si="114"/>
        <v>86.8549821559767</v>
      </c>
      <c r="AP181" s="3">
        <f t="shared" si="115"/>
        <v>104.29501206713076</v>
      </c>
      <c r="AQ181" s="3">
        <f t="shared" si="116"/>
        <v>136.53073470266389</v>
      </c>
      <c r="AR181" s="3">
        <f t="shared" si="117"/>
        <v>198.68976938442455</v>
      </c>
      <c r="AS181">
        <f>IF(播種日比較!$C$11-AD181&gt;0,0,AS180+1)</f>
        <v>50</v>
      </c>
      <c r="AT181">
        <f>IF(播種日比較!$C$11-AE181&gt;0,0,AT180+1)</f>
        <v>91</v>
      </c>
      <c r="AU181">
        <f>IF(播種日比較!$C$11-AF181&gt;0,0,AU180+1)</f>
        <v>111</v>
      </c>
      <c r="AV181">
        <f>IF(播種日比較!$C$11-AG181&gt;0,0,AV180+1)</f>
        <v>119</v>
      </c>
      <c r="AW181">
        <f>IF(播種日比較!$C$11-AH181&gt;0,0,AW180+1)</f>
        <v>123</v>
      </c>
      <c r="AX181">
        <f>IF(播種日比較!$C$11-AI181&gt;0,0,AX180+1)</f>
        <v>32</v>
      </c>
      <c r="AY181">
        <f>IF(播種日比較!$C$11-AJ181&gt;0,0,AY180+1)</f>
        <v>42</v>
      </c>
      <c r="AZ181">
        <f>IF(播種日比較!$C$11-AK181&gt;0,0,AZ180+1)</f>
        <v>65</v>
      </c>
      <c r="BA181">
        <f>IF(播種日比較!$C$11-AL181&gt;0,0,BA180+1)</f>
        <v>95</v>
      </c>
      <c r="BB181">
        <f>IF(播種日比較!$C$11-AM181&gt;0,0,BB180+1)</f>
        <v>114</v>
      </c>
      <c r="BC181">
        <f>IF(播種日比較!$C$11-AN181&gt;0,0,BC180+1)</f>
        <v>57</v>
      </c>
      <c r="BD181">
        <f>IF(播種日比較!$C$11-AO181&gt;0,0,BD180+1)</f>
        <v>74</v>
      </c>
      <c r="BE181">
        <f>IF(播種日比較!$C$11-AP181&gt;0,0,BE180+1)</f>
        <v>95</v>
      </c>
      <c r="BF181">
        <f>IF(播種日比較!$C$11-AQ181&gt;0,0,BF180+1)</f>
        <v>112</v>
      </c>
      <c r="BG181">
        <f>IF(播種日比較!$C$11-AR181&gt;0,0,BG180+1)</f>
        <v>121</v>
      </c>
      <c r="BH181" s="1">
        <f t="shared" si="118"/>
        <v>42785</v>
      </c>
      <c r="BI181">
        <f t="shared" si="102"/>
        <v>0</v>
      </c>
    </row>
    <row r="182" spans="8:61" x14ac:dyDescent="0.45">
      <c r="H182" s="1" t="e">
        <f t="shared" si="119"/>
        <v>#N/A</v>
      </c>
      <c r="I182" t="e">
        <f>$H182-播種日比較!$C$5</f>
        <v>#N/A</v>
      </c>
      <c r="J182" t="e">
        <f>$H182-播種日比較!$C$6</f>
        <v>#N/A</v>
      </c>
      <c r="K182" t="e">
        <f>$H182-播種日比較!$C$7</f>
        <v>#N/A</v>
      </c>
      <c r="L182" t="e">
        <f>$H182-播種日比較!$C$8</f>
        <v>#N/A</v>
      </c>
      <c r="M182" t="e">
        <f>$H182-播種日比較!$C$9</f>
        <v>#N/A</v>
      </c>
      <c r="N182" s="3" t="e">
        <f t="shared" si="87"/>
        <v>#N/A</v>
      </c>
      <c r="O182" s="3" t="e">
        <f t="shared" si="88"/>
        <v>#N/A</v>
      </c>
      <c r="P182" s="3" t="e">
        <f t="shared" si="89"/>
        <v>#N/A</v>
      </c>
      <c r="Q182" s="3" t="e">
        <f t="shared" si="90"/>
        <v>#N/A</v>
      </c>
      <c r="R182" s="3" t="e">
        <f t="shared" si="91"/>
        <v>#N/A</v>
      </c>
      <c r="S182" s="3" t="e">
        <f t="shared" si="92"/>
        <v>#N/A</v>
      </c>
      <c r="T182" s="3" t="e">
        <f t="shared" si="93"/>
        <v>#N/A</v>
      </c>
      <c r="U182" s="3" t="e">
        <f t="shared" si="94"/>
        <v>#N/A</v>
      </c>
      <c r="V182" s="3" t="e">
        <f t="shared" si="95"/>
        <v>#N/A</v>
      </c>
      <c r="W182" s="3" t="e">
        <f t="shared" si="96"/>
        <v>#N/A</v>
      </c>
      <c r="X182" s="3" t="e">
        <f t="shared" si="97"/>
        <v>#N/A</v>
      </c>
      <c r="Y182" s="3" t="e">
        <f t="shared" si="98"/>
        <v>#N/A</v>
      </c>
      <c r="Z182" s="3" t="e">
        <f t="shared" si="99"/>
        <v>#N/A</v>
      </c>
      <c r="AA182" s="3" t="e">
        <f t="shared" si="100"/>
        <v>#N/A</v>
      </c>
      <c r="AB182" s="3" t="e">
        <f t="shared" si="101"/>
        <v>#N/A</v>
      </c>
      <c r="AC182" t="e">
        <f>IF(H182&lt;播種日比較!$C$14,0,播種日比較!$C$13*0.02*播種日比較!$C$12)</f>
        <v>#N/A</v>
      </c>
      <c r="AD182" s="3">
        <f t="shared" si="103"/>
        <v>68.240234106228513</v>
      </c>
      <c r="AE182" s="3">
        <f t="shared" si="104"/>
        <v>89.120047372632669</v>
      </c>
      <c r="AF182" s="3">
        <f t="shared" si="105"/>
        <v>120.83674098527958</v>
      </c>
      <c r="AG182" s="3">
        <f t="shared" si="106"/>
        <v>168.64634120388058</v>
      </c>
      <c r="AH182" s="3">
        <f t="shared" si="107"/>
        <v>238.98256338686642</v>
      </c>
      <c r="AI182" s="3">
        <f t="shared" si="108"/>
        <v>63.18360008900396</v>
      </c>
      <c r="AJ182" s="3">
        <f t="shared" si="109"/>
        <v>66.194301319695427</v>
      </c>
      <c r="AK182" s="3">
        <f t="shared" si="110"/>
        <v>73.949467836638732</v>
      </c>
      <c r="AL182" s="3">
        <f t="shared" si="111"/>
        <v>89.049043155781661</v>
      </c>
      <c r="AM182" s="3">
        <f t="shared" si="112"/>
        <v>117.21778933520773</v>
      </c>
      <c r="AN182" s="3">
        <f t="shared" si="113"/>
        <v>77.172331842417947</v>
      </c>
      <c r="AO182" s="3">
        <f t="shared" si="114"/>
        <v>86.8549821559767</v>
      </c>
      <c r="AP182" s="3">
        <f t="shared" si="115"/>
        <v>104.29501206713076</v>
      </c>
      <c r="AQ182" s="3">
        <f t="shared" si="116"/>
        <v>136.53073470266389</v>
      </c>
      <c r="AR182" s="3">
        <f t="shared" si="117"/>
        <v>198.68976938442455</v>
      </c>
      <c r="AS182">
        <f>IF(播種日比較!$C$11-AD182&gt;0,0,AS181+1)</f>
        <v>51</v>
      </c>
      <c r="AT182">
        <f>IF(播種日比較!$C$11-AE182&gt;0,0,AT181+1)</f>
        <v>92</v>
      </c>
      <c r="AU182">
        <f>IF(播種日比較!$C$11-AF182&gt;0,0,AU181+1)</f>
        <v>112</v>
      </c>
      <c r="AV182">
        <f>IF(播種日比較!$C$11-AG182&gt;0,0,AV181+1)</f>
        <v>120</v>
      </c>
      <c r="AW182">
        <f>IF(播種日比較!$C$11-AH182&gt;0,0,AW181+1)</f>
        <v>124</v>
      </c>
      <c r="AX182">
        <f>IF(播種日比較!$C$11-AI182&gt;0,0,AX181+1)</f>
        <v>33</v>
      </c>
      <c r="AY182">
        <f>IF(播種日比較!$C$11-AJ182&gt;0,0,AY181+1)</f>
        <v>43</v>
      </c>
      <c r="AZ182">
        <f>IF(播種日比較!$C$11-AK182&gt;0,0,AZ181+1)</f>
        <v>66</v>
      </c>
      <c r="BA182">
        <f>IF(播種日比較!$C$11-AL182&gt;0,0,BA181+1)</f>
        <v>96</v>
      </c>
      <c r="BB182">
        <f>IF(播種日比較!$C$11-AM182&gt;0,0,BB181+1)</f>
        <v>115</v>
      </c>
      <c r="BC182">
        <f>IF(播種日比較!$C$11-AN182&gt;0,0,BC181+1)</f>
        <v>58</v>
      </c>
      <c r="BD182">
        <f>IF(播種日比較!$C$11-AO182&gt;0,0,BD181+1)</f>
        <v>75</v>
      </c>
      <c r="BE182">
        <f>IF(播種日比較!$C$11-AP182&gt;0,0,BE181+1)</f>
        <v>96</v>
      </c>
      <c r="BF182">
        <f>IF(播種日比較!$C$11-AQ182&gt;0,0,BF181+1)</f>
        <v>113</v>
      </c>
      <c r="BG182">
        <f>IF(播種日比較!$C$11-AR182&gt;0,0,BG181+1)</f>
        <v>122</v>
      </c>
      <c r="BH182" s="1">
        <f t="shared" si="118"/>
        <v>42786</v>
      </c>
      <c r="BI182">
        <f t="shared" si="102"/>
        <v>0</v>
      </c>
    </row>
    <row r="183" spans="8:61" x14ac:dyDescent="0.45">
      <c r="H183" s="1" t="e">
        <f t="shared" si="119"/>
        <v>#N/A</v>
      </c>
      <c r="I183" t="e">
        <f>$H183-播種日比較!$C$5</f>
        <v>#N/A</v>
      </c>
      <c r="J183" t="e">
        <f>$H183-播種日比較!$C$6</f>
        <v>#N/A</v>
      </c>
      <c r="K183" t="e">
        <f>$H183-播種日比較!$C$7</f>
        <v>#N/A</v>
      </c>
      <c r="L183" t="e">
        <f>$H183-播種日比較!$C$8</f>
        <v>#N/A</v>
      </c>
      <c r="M183" t="e">
        <f>$H183-播種日比較!$C$9</f>
        <v>#N/A</v>
      </c>
      <c r="N183" s="3" t="e">
        <f t="shared" si="87"/>
        <v>#N/A</v>
      </c>
      <c r="O183" s="3" t="e">
        <f t="shared" si="88"/>
        <v>#N/A</v>
      </c>
      <c r="P183" s="3" t="e">
        <f t="shared" si="89"/>
        <v>#N/A</v>
      </c>
      <c r="Q183" s="3" t="e">
        <f t="shared" si="90"/>
        <v>#N/A</v>
      </c>
      <c r="R183" s="3" t="e">
        <f t="shared" si="91"/>
        <v>#N/A</v>
      </c>
      <c r="S183" s="3" t="e">
        <f t="shared" si="92"/>
        <v>#N/A</v>
      </c>
      <c r="T183" s="3" t="e">
        <f t="shared" si="93"/>
        <v>#N/A</v>
      </c>
      <c r="U183" s="3" t="e">
        <f t="shared" si="94"/>
        <v>#N/A</v>
      </c>
      <c r="V183" s="3" t="e">
        <f t="shared" si="95"/>
        <v>#N/A</v>
      </c>
      <c r="W183" s="3" t="e">
        <f t="shared" si="96"/>
        <v>#N/A</v>
      </c>
      <c r="X183" s="3" t="e">
        <f t="shared" si="97"/>
        <v>#N/A</v>
      </c>
      <c r="Y183" s="3" t="e">
        <f t="shared" si="98"/>
        <v>#N/A</v>
      </c>
      <c r="Z183" s="3" t="e">
        <f t="shared" si="99"/>
        <v>#N/A</v>
      </c>
      <c r="AA183" s="3" t="e">
        <f t="shared" si="100"/>
        <v>#N/A</v>
      </c>
      <c r="AB183" s="3" t="e">
        <f t="shared" si="101"/>
        <v>#N/A</v>
      </c>
      <c r="AC183" t="e">
        <f>IF(H183&lt;播種日比較!$C$14,0,播種日比較!$C$13*0.02*播種日比較!$C$12)</f>
        <v>#N/A</v>
      </c>
      <c r="AD183" s="3">
        <f t="shared" si="103"/>
        <v>68.240234106228513</v>
      </c>
      <c r="AE183" s="3">
        <f t="shared" si="104"/>
        <v>89.120047372632669</v>
      </c>
      <c r="AF183" s="3">
        <f t="shared" si="105"/>
        <v>120.83674098527958</v>
      </c>
      <c r="AG183" s="3">
        <f t="shared" si="106"/>
        <v>168.64634120388058</v>
      </c>
      <c r="AH183" s="3">
        <f t="shared" si="107"/>
        <v>238.98256338686642</v>
      </c>
      <c r="AI183" s="3">
        <f t="shared" si="108"/>
        <v>63.18360008900396</v>
      </c>
      <c r="AJ183" s="3">
        <f t="shared" si="109"/>
        <v>66.194301319695427</v>
      </c>
      <c r="AK183" s="3">
        <f t="shared" si="110"/>
        <v>73.949467836638732</v>
      </c>
      <c r="AL183" s="3">
        <f t="shared" si="111"/>
        <v>89.049043155781661</v>
      </c>
      <c r="AM183" s="3">
        <f t="shared" si="112"/>
        <v>117.21778933520773</v>
      </c>
      <c r="AN183" s="3">
        <f t="shared" si="113"/>
        <v>77.172331842417947</v>
      </c>
      <c r="AO183" s="3">
        <f t="shared" si="114"/>
        <v>86.8549821559767</v>
      </c>
      <c r="AP183" s="3">
        <f t="shared" si="115"/>
        <v>104.29501206713076</v>
      </c>
      <c r="AQ183" s="3">
        <f t="shared" si="116"/>
        <v>136.53073470266389</v>
      </c>
      <c r="AR183" s="3">
        <f t="shared" si="117"/>
        <v>198.68976938442455</v>
      </c>
      <c r="AS183">
        <f>IF(播種日比較!$C$11-AD183&gt;0,0,AS182+1)</f>
        <v>52</v>
      </c>
      <c r="AT183">
        <f>IF(播種日比較!$C$11-AE183&gt;0,0,AT182+1)</f>
        <v>93</v>
      </c>
      <c r="AU183">
        <f>IF(播種日比較!$C$11-AF183&gt;0,0,AU182+1)</f>
        <v>113</v>
      </c>
      <c r="AV183">
        <f>IF(播種日比較!$C$11-AG183&gt;0,0,AV182+1)</f>
        <v>121</v>
      </c>
      <c r="AW183">
        <f>IF(播種日比較!$C$11-AH183&gt;0,0,AW182+1)</f>
        <v>125</v>
      </c>
      <c r="AX183">
        <f>IF(播種日比較!$C$11-AI183&gt;0,0,AX182+1)</f>
        <v>34</v>
      </c>
      <c r="AY183">
        <f>IF(播種日比較!$C$11-AJ183&gt;0,0,AY182+1)</f>
        <v>44</v>
      </c>
      <c r="AZ183">
        <f>IF(播種日比較!$C$11-AK183&gt;0,0,AZ182+1)</f>
        <v>67</v>
      </c>
      <c r="BA183">
        <f>IF(播種日比較!$C$11-AL183&gt;0,0,BA182+1)</f>
        <v>97</v>
      </c>
      <c r="BB183">
        <f>IF(播種日比較!$C$11-AM183&gt;0,0,BB182+1)</f>
        <v>116</v>
      </c>
      <c r="BC183">
        <f>IF(播種日比較!$C$11-AN183&gt;0,0,BC182+1)</f>
        <v>59</v>
      </c>
      <c r="BD183">
        <f>IF(播種日比較!$C$11-AO183&gt;0,0,BD182+1)</f>
        <v>76</v>
      </c>
      <c r="BE183">
        <f>IF(播種日比較!$C$11-AP183&gt;0,0,BE182+1)</f>
        <v>97</v>
      </c>
      <c r="BF183">
        <f>IF(播種日比較!$C$11-AQ183&gt;0,0,BF182+1)</f>
        <v>114</v>
      </c>
      <c r="BG183">
        <f>IF(播種日比較!$C$11-AR183&gt;0,0,BG182+1)</f>
        <v>123</v>
      </c>
      <c r="BH183" s="1">
        <f t="shared" si="118"/>
        <v>42787</v>
      </c>
      <c r="BI183">
        <f t="shared" si="102"/>
        <v>0</v>
      </c>
    </row>
    <row r="184" spans="8:61" x14ac:dyDescent="0.45">
      <c r="H184" s="1" t="e">
        <f t="shared" si="119"/>
        <v>#N/A</v>
      </c>
      <c r="I184" t="e">
        <f>$H184-播種日比較!$C$5</f>
        <v>#N/A</v>
      </c>
      <c r="J184" t="e">
        <f>$H184-播種日比較!$C$6</f>
        <v>#N/A</v>
      </c>
      <c r="K184" t="e">
        <f>$H184-播種日比較!$C$7</f>
        <v>#N/A</v>
      </c>
      <c r="L184" t="e">
        <f>$H184-播種日比較!$C$8</f>
        <v>#N/A</v>
      </c>
      <c r="M184" t="e">
        <f>$H184-播種日比較!$C$9</f>
        <v>#N/A</v>
      </c>
      <c r="N184" s="3" t="e">
        <f t="shared" si="87"/>
        <v>#N/A</v>
      </c>
      <c r="O184" s="3" t="e">
        <f t="shared" si="88"/>
        <v>#N/A</v>
      </c>
      <c r="P184" s="3" t="e">
        <f t="shared" si="89"/>
        <v>#N/A</v>
      </c>
      <c r="Q184" s="3" t="e">
        <f t="shared" si="90"/>
        <v>#N/A</v>
      </c>
      <c r="R184" s="3" t="e">
        <f t="shared" si="91"/>
        <v>#N/A</v>
      </c>
      <c r="S184" s="3" t="e">
        <f t="shared" si="92"/>
        <v>#N/A</v>
      </c>
      <c r="T184" s="3" t="e">
        <f t="shared" si="93"/>
        <v>#N/A</v>
      </c>
      <c r="U184" s="3" t="e">
        <f t="shared" si="94"/>
        <v>#N/A</v>
      </c>
      <c r="V184" s="3" t="e">
        <f t="shared" si="95"/>
        <v>#N/A</v>
      </c>
      <c r="W184" s="3" t="e">
        <f t="shared" si="96"/>
        <v>#N/A</v>
      </c>
      <c r="X184" s="3" t="e">
        <f t="shared" si="97"/>
        <v>#N/A</v>
      </c>
      <c r="Y184" s="3" t="e">
        <f t="shared" si="98"/>
        <v>#N/A</v>
      </c>
      <c r="Z184" s="3" t="e">
        <f t="shared" si="99"/>
        <v>#N/A</v>
      </c>
      <c r="AA184" s="3" t="e">
        <f t="shared" si="100"/>
        <v>#N/A</v>
      </c>
      <c r="AB184" s="3" t="e">
        <f t="shared" si="101"/>
        <v>#N/A</v>
      </c>
      <c r="AC184" t="e">
        <f>IF(H184&lt;播種日比較!$C$14,0,播種日比較!$C$13*0.02*播種日比較!$C$12)</f>
        <v>#N/A</v>
      </c>
      <c r="AD184" s="3">
        <f t="shared" si="103"/>
        <v>68.240234106228513</v>
      </c>
      <c r="AE184" s="3">
        <f t="shared" si="104"/>
        <v>89.120047372632669</v>
      </c>
      <c r="AF184" s="3">
        <f t="shared" si="105"/>
        <v>120.83674098527958</v>
      </c>
      <c r="AG184" s="3">
        <f t="shared" si="106"/>
        <v>168.64634120388058</v>
      </c>
      <c r="AH184" s="3">
        <f t="shared" si="107"/>
        <v>238.98256338686642</v>
      </c>
      <c r="AI184" s="3">
        <f t="shared" si="108"/>
        <v>63.18360008900396</v>
      </c>
      <c r="AJ184" s="3">
        <f t="shared" si="109"/>
        <v>66.194301319695427</v>
      </c>
      <c r="AK184" s="3">
        <f t="shared" si="110"/>
        <v>73.949467836638732</v>
      </c>
      <c r="AL184" s="3">
        <f t="shared" si="111"/>
        <v>89.049043155781661</v>
      </c>
      <c r="AM184" s="3">
        <f t="shared" si="112"/>
        <v>117.21778933520773</v>
      </c>
      <c r="AN184" s="3">
        <f t="shared" si="113"/>
        <v>77.172331842417947</v>
      </c>
      <c r="AO184" s="3">
        <f t="shared" si="114"/>
        <v>86.8549821559767</v>
      </c>
      <c r="AP184" s="3">
        <f t="shared" si="115"/>
        <v>104.29501206713076</v>
      </c>
      <c r="AQ184" s="3">
        <f t="shared" si="116"/>
        <v>136.53073470266389</v>
      </c>
      <c r="AR184" s="3">
        <f t="shared" si="117"/>
        <v>198.68976938442455</v>
      </c>
      <c r="AS184">
        <f>IF(播種日比較!$C$11-AD184&gt;0,0,AS183+1)</f>
        <v>53</v>
      </c>
      <c r="AT184">
        <f>IF(播種日比較!$C$11-AE184&gt;0,0,AT183+1)</f>
        <v>94</v>
      </c>
      <c r="AU184">
        <f>IF(播種日比較!$C$11-AF184&gt;0,0,AU183+1)</f>
        <v>114</v>
      </c>
      <c r="AV184">
        <f>IF(播種日比較!$C$11-AG184&gt;0,0,AV183+1)</f>
        <v>122</v>
      </c>
      <c r="AW184">
        <f>IF(播種日比較!$C$11-AH184&gt;0,0,AW183+1)</f>
        <v>126</v>
      </c>
      <c r="AX184">
        <f>IF(播種日比較!$C$11-AI184&gt;0,0,AX183+1)</f>
        <v>35</v>
      </c>
      <c r="AY184">
        <f>IF(播種日比較!$C$11-AJ184&gt;0,0,AY183+1)</f>
        <v>45</v>
      </c>
      <c r="AZ184">
        <f>IF(播種日比較!$C$11-AK184&gt;0,0,AZ183+1)</f>
        <v>68</v>
      </c>
      <c r="BA184">
        <f>IF(播種日比較!$C$11-AL184&gt;0,0,BA183+1)</f>
        <v>98</v>
      </c>
      <c r="BB184">
        <f>IF(播種日比較!$C$11-AM184&gt;0,0,BB183+1)</f>
        <v>117</v>
      </c>
      <c r="BC184">
        <f>IF(播種日比較!$C$11-AN184&gt;0,0,BC183+1)</f>
        <v>60</v>
      </c>
      <c r="BD184">
        <f>IF(播種日比較!$C$11-AO184&gt;0,0,BD183+1)</f>
        <v>77</v>
      </c>
      <c r="BE184">
        <f>IF(播種日比較!$C$11-AP184&gt;0,0,BE183+1)</f>
        <v>98</v>
      </c>
      <c r="BF184">
        <f>IF(播種日比較!$C$11-AQ184&gt;0,0,BF183+1)</f>
        <v>115</v>
      </c>
      <c r="BG184">
        <f>IF(播種日比較!$C$11-AR184&gt;0,0,BG183+1)</f>
        <v>124</v>
      </c>
      <c r="BH184" s="1">
        <f t="shared" si="118"/>
        <v>42788</v>
      </c>
      <c r="BI184">
        <f t="shared" si="102"/>
        <v>0</v>
      </c>
    </row>
    <row r="185" spans="8:61" x14ac:dyDescent="0.45">
      <c r="H185" s="1" t="e">
        <f t="shared" si="119"/>
        <v>#N/A</v>
      </c>
      <c r="I185" t="e">
        <f>$H185-播種日比較!$C$5</f>
        <v>#N/A</v>
      </c>
      <c r="J185" t="e">
        <f>$H185-播種日比較!$C$6</f>
        <v>#N/A</v>
      </c>
      <c r="K185" t="e">
        <f>$H185-播種日比較!$C$7</f>
        <v>#N/A</v>
      </c>
      <c r="L185" t="e">
        <f>$H185-播種日比較!$C$8</f>
        <v>#N/A</v>
      </c>
      <c r="M185" t="e">
        <f>$H185-播種日比較!$C$9</f>
        <v>#N/A</v>
      </c>
      <c r="N185" s="3" t="e">
        <f t="shared" si="87"/>
        <v>#N/A</v>
      </c>
      <c r="O185" s="3" t="e">
        <f t="shared" si="88"/>
        <v>#N/A</v>
      </c>
      <c r="P185" s="3" t="e">
        <f t="shared" si="89"/>
        <v>#N/A</v>
      </c>
      <c r="Q185" s="3" t="e">
        <f t="shared" si="90"/>
        <v>#N/A</v>
      </c>
      <c r="R185" s="3" t="e">
        <f t="shared" si="91"/>
        <v>#N/A</v>
      </c>
      <c r="S185" s="3" t="e">
        <f t="shared" si="92"/>
        <v>#N/A</v>
      </c>
      <c r="T185" s="3" t="e">
        <f t="shared" si="93"/>
        <v>#N/A</v>
      </c>
      <c r="U185" s="3" t="e">
        <f t="shared" si="94"/>
        <v>#N/A</v>
      </c>
      <c r="V185" s="3" t="e">
        <f t="shared" si="95"/>
        <v>#N/A</v>
      </c>
      <c r="W185" s="3" t="e">
        <f t="shared" si="96"/>
        <v>#N/A</v>
      </c>
      <c r="X185" s="3" t="e">
        <f t="shared" si="97"/>
        <v>#N/A</v>
      </c>
      <c r="Y185" s="3" t="e">
        <f t="shared" si="98"/>
        <v>#N/A</v>
      </c>
      <c r="Z185" s="3" t="e">
        <f t="shared" si="99"/>
        <v>#N/A</v>
      </c>
      <c r="AA185" s="3" t="e">
        <f t="shared" si="100"/>
        <v>#N/A</v>
      </c>
      <c r="AB185" s="3" t="e">
        <f t="shared" si="101"/>
        <v>#N/A</v>
      </c>
      <c r="AC185" t="e">
        <f>IF(H185&lt;播種日比較!$C$14,0,播種日比較!$C$13*0.02*播種日比較!$C$12)</f>
        <v>#N/A</v>
      </c>
      <c r="AD185" s="3">
        <f t="shared" si="103"/>
        <v>68.240234106228513</v>
      </c>
      <c r="AE185" s="3">
        <f t="shared" si="104"/>
        <v>89.120047372632669</v>
      </c>
      <c r="AF185" s="3">
        <f t="shared" si="105"/>
        <v>120.83674098527958</v>
      </c>
      <c r="AG185" s="3">
        <f t="shared" si="106"/>
        <v>168.64634120388058</v>
      </c>
      <c r="AH185" s="3">
        <f t="shared" si="107"/>
        <v>238.98256338686642</v>
      </c>
      <c r="AI185" s="3">
        <f t="shared" si="108"/>
        <v>63.18360008900396</v>
      </c>
      <c r="AJ185" s="3">
        <f t="shared" si="109"/>
        <v>66.194301319695427</v>
      </c>
      <c r="AK185" s="3">
        <f t="shared" si="110"/>
        <v>73.949467836638732</v>
      </c>
      <c r="AL185" s="3">
        <f t="shared" si="111"/>
        <v>89.049043155781661</v>
      </c>
      <c r="AM185" s="3">
        <f t="shared" si="112"/>
        <v>117.21778933520773</v>
      </c>
      <c r="AN185" s="3">
        <f t="shared" si="113"/>
        <v>77.172331842417947</v>
      </c>
      <c r="AO185" s="3">
        <f t="shared" si="114"/>
        <v>86.8549821559767</v>
      </c>
      <c r="AP185" s="3">
        <f t="shared" si="115"/>
        <v>104.29501206713076</v>
      </c>
      <c r="AQ185" s="3">
        <f t="shared" si="116"/>
        <v>136.53073470266389</v>
      </c>
      <c r="AR185" s="3">
        <f t="shared" si="117"/>
        <v>198.68976938442455</v>
      </c>
      <c r="AS185">
        <f>IF(播種日比較!$C$11-AD185&gt;0,0,AS184+1)</f>
        <v>54</v>
      </c>
      <c r="AT185">
        <f>IF(播種日比較!$C$11-AE185&gt;0,0,AT184+1)</f>
        <v>95</v>
      </c>
      <c r="AU185">
        <f>IF(播種日比較!$C$11-AF185&gt;0,0,AU184+1)</f>
        <v>115</v>
      </c>
      <c r="AV185">
        <f>IF(播種日比較!$C$11-AG185&gt;0,0,AV184+1)</f>
        <v>123</v>
      </c>
      <c r="AW185">
        <f>IF(播種日比較!$C$11-AH185&gt;0,0,AW184+1)</f>
        <v>127</v>
      </c>
      <c r="AX185">
        <f>IF(播種日比較!$C$11-AI185&gt;0,0,AX184+1)</f>
        <v>36</v>
      </c>
      <c r="AY185">
        <f>IF(播種日比較!$C$11-AJ185&gt;0,0,AY184+1)</f>
        <v>46</v>
      </c>
      <c r="AZ185">
        <f>IF(播種日比較!$C$11-AK185&gt;0,0,AZ184+1)</f>
        <v>69</v>
      </c>
      <c r="BA185">
        <f>IF(播種日比較!$C$11-AL185&gt;0,0,BA184+1)</f>
        <v>99</v>
      </c>
      <c r="BB185">
        <f>IF(播種日比較!$C$11-AM185&gt;0,0,BB184+1)</f>
        <v>118</v>
      </c>
      <c r="BC185">
        <f>IF(播種日比較!$C$11-AN185&gt;0,0,BC184+1)</f>
        <v>61</v>
      </c>
      <c r="BD185">
        <f>IF(播種日比較!$C$11-AO185&gt;0,0,BD184+1)</f>
        <v>78</v>
      </c>
      <c r="BE185">
        <f>IF(播種日比較!$C$11-AP185&gt;0,0,BE184+1)</f>
        <v>99</v>
      </c>
      <c r="BF185">
        <f>IF(播種日比較!$C$11-AQ185&gt;0,0,BF184+1)</f>
        <v>116</v>
      </c>
      <c r="BG185">
        <f>IF(播種日比較!$C$11-AR185&gt;0,0,BG184+1)</f>
        <v>125</v>
      </c>
      <c r="BH185" s="1">
        <f t="shared" si="118"/>
        <v>42789</v>
      </c>
      <c r="BI185">
        <f t="shared" si="102"/>
        <v>0</v>
      </c>
    </row>
    <row r="186" spans="8:61" x14ac:dyDescent="0.45">
      <c r="H186" s="1" t="e">
        <f t="shared" si="119"/>
        <v>#N/A</v>
      </c>
      <c r="I186" t="e">
        <f>$H186-播種日比較!$C$5</f>
        <v>#N/A</v>
      </c>
      <c r="J186" t="e">
        <f>$H186-播種日比較!$C$6</f>
        <v>#N/A</v>
      </c>
      <c r="K186" t="e">
        <f>$H186-播種日比較!$C$7</f>
        <v>#N/A</v>
      </c>
      <c r="L186" t="e">
        <f>$H186-播種日比較!$C$8</f>
        <v>#N/A</v>
      </c>
      <c r="M186" t="e">
        <f>$H186-播種日比較!$C$9</f>
        <v>#N/A</v>
      </c>
      <c r="N186" s="3" t="e">
        <f t="shared" si="87"/>
        <v>#N/A</v>
      </c>
      <c r="O186" s="3" t="e">
        <f t="shared" si="88"/>
        <v>#N/A</v>
      </c>
      <c r="P186" s="3" t="e">
        <f t="shared" si="89"/>
        <v>#N/A</v>
      </c>
      <c r="Q186" s="3" t="e">
        <f t="shared" si="90"/>
        <v>#N/A</v>
      </c>
      <c r="R186" s="3" t="e">
        <f t="shared" si="91"/>
        <v>#N/A</v>
      </c>
      <c r="S186" s="3" t="e">
        <f t="shared" si="92"/>
        <v>#N/A</v>
      </c>
      <c r="T186" s="3" t="e">
        <f t="shared" si="93"/>
        <v>#N/A</v>
      </c>
      <c r="U186" s="3" t="e">
        <f t="shared" si="94"/>
        <v>#N/A</v>
      </c>
      <c r="V186" s="3" t="e">
        <f t="shared" si="95"/>
        <v>#N/A</v>
      </c>
      <c r="W186" s="3" t="e">
        <f t="shared" si="96"/>
        <v>#N/A</v>
      </c>
      <c r="X186" s="3" t="e">
        <f t="shared" si="97"/>
        <v>#N/A</v>
      </c>
      <c r="Y186" s="3" t="e">
        <f t="shared" si="98"/>
        <v>#N/A</v>
      </c>
      <c r="Z186" s="3" t="e">
        <f t="shared" si="99"/>
        <v>#N/A</v>
      </c>
      <c r="AA186" s="3" t="e">
        <f t="shared" si="100"/>
        <v>#N/A</v>
      </c>
      <c r="AB186" s="3" t="e">
        <f t="shared" si="101"/>
        <v>#N/A</v>
      </c>
      <c r="AC186" t="e">
        <f>IF(H186&lt;播種日比較!$C$14,0,播種日比較!$C$13*0.02*播種日比較!$C$12)</f>
        <v>#N/A</v>
      </c>
      <c r="AD186" s="3">
        <f t="shared" si="103"/>
        <v>68.240234106228513</v>
      </c>
      <c r="AE186" s="3">
        <f t="shared" si="104"/>
        <v>89.120047372632669</v>
      </c>
      <c r="AF186" s="3">
        <f t="shared" si="105"/>
        <v>120.83674098527958</v>
      </c>
      <c r="AG186" s="3">
        <f t="shared" si="106"/>
        <v>168.64634120388058</v>
      </c>
      <c r="AH186" s="3">
        <f t="shared" si="107"/>
        <v>238.98256338686642</v>
      </c>
      <c r="AI186" s="3">
        <f t="shared" si="108"/>
        <v>63.18360008900396</v>
      </c>
      <c r="AJ186" s="3">
        <f t="shared" si="109"/>
        <v>66.194301319695427</v>
      </c>
      <c r="AK186" s="3">
        <f t="shared" si="110"/>
        <v>73.949467836638732</v>
      </c>
      <c r="AL186" s="3">
        <f t="shared" si="111"/>
        <v>89.049043155781661</v>
      </c>
      <c r="AM186" s="3">
        <f t="shared" si="112"/>
        <v>117.21778933520773</v>
      </c>
      <c r="AN186" s="3">
        <f t="shared" si="113"/>
        <v>77.172331842417947</v>
      </c>
      <c r="AO186" s="3">
        <f t="shared" si="114"/>
        <v>86.8549821559767</v>
      </c>
      <c r="AP186" s="3">
        <f t="shared" si="115"/>
        <v>104.29501206713076</v>
      </c>
      <c r="AQ186" s="3">
        <f t="shared" si="116"/>
        <v>136.53073470266389</v>
      </c>
      <c r="AR186" s="3">
        <f t="shared" si="117"/>
        <v>198.68976938442455</v>
      </c>
      <c r="AS186">
        <f>IF(播種日比較!$C$11-AD186&gt;0,0,AS185+1)</f>
        <v>55</v>
      </c>
      <c r="AT186">
        <f>IF(播種日比較!$C$11-AE186&gt;0,0,AT185+1)</f>
        <v>96</v>
      </c>
      <c r="AU186">
        <f>IF(播種日比較!$C$11-AF186&gt;0,0,AU185+1)</f>
        <v>116</v>
      </c>
      <c r="AV186">
        <f>IF(播種日比較!$C$11-AG186&gt;0,0,AV185+1)</f>
        <v>124</v>
      </c>
      <c r="AW186">
        <f>IF(播種日比較!$C$11-AH186&gt;0,0,AW185+1)</f>
        <v>128</v>
      </c>
      <c r="AX186">
        <f>IF(播種日比較!$C$11-AI186&gt;0,0,AX185+1)</f>
        <v>37</v>
      </c>
      <c r="AY186">
        <f>IF(播種日比較!$C$11-AJ186&gt;0,0,AY185+1)</f>
        <v>47</v>
      </c>
      <c r="AZ186">
        <f>IF(播種日比較!$C$11-AK186&gt;0,0,AZ185+1)</f>
        <v>70</v>
      </c>
      <c r="BA186">
        <f>IF(播種日比較!$C$11-AL186&gt;0,0,BA185+1)</f>
        <v>100</v>
      </c>
      <c r="BB186">
        <f>IF(播種日比較!$C$11-AM186&gt;0,0,BB185+1)</f>
        <v>119</v>
      </c>
      <c r="BC186">
        <f>IF(播種日比較!$C$11-AN186&gt;0,0,BC185+1)</f>
        <v>62</v>
      </c>
      <c r="BD186">
        <f>IF(播種日比較!$C$11-AO186&gt;0,0,BD185+1)</f>
        <v>79</v>
      </c>
      <c r="BE186">
        <f>IF(播種日比較!$C$11-AP186&gt;0,0,BE185+1)</f>
        <v>100</v>
      </c>
      <c r="BF186">
        <f>IF(播種日比較!$C$11-AQ186&gt;0,0,BF185+1)</f>
        <v>117</v>
      </c>
      <c r="BG186">
        <f>IF(播種日比較!$C$11-AR186&gt;0,0,BG185+1)</f>
        <v>126</v>
      </c>
      <c r="BH186" s="1">
        <f t="shared" si="118"/>
        <v>42790</v>
      </c>
      <c r="BI186">
        <f t="shared" si="102"/>
        <v>0</v>
      </c>
    </row>
    <row r="187" spans="8:61" x14ac:dyDescent="0.45">
      <c r="H187" s="1" t="e">
        <f t="shared" si="119"/>
        <v>#N/A</v>
      </c>
      <c r="I187" t="e">
        <f>$H187-播種日比較!$C$5</f>
        <v>#N/A</v>
      </c>
      <c r="J187" t="e">
        <f>$H187-播種日比較!$C$6</f>
        <v>#N/A</v>
      </c>
      <c r="K187" t="e">
        <f>$H187-播種日比較!$C$7</f>
        <v>#N/A</v>
      </c>
      <c r="L187" t="e">
        <f>$H187-播種日比較!$C$8</f>
        <v>#N/A</v>
      </c>
      <c r="M187" t="e">
        <f>$H187-播種日比較!$C$9</f>
        <v>#N/A</v>
      </c>
      <c r="N187" s="3" t="e">
        <f t="shared" si="87"/>
        <v>#N/A</v>
      </c>
      <c r="O187" s="3" t="e">
        <f t="shared" si="88"/>
        <v>#N/A</v>
      </c>
      <c r="P187" s="3" t="e">
        <f t="shared" si="89"/>
        <v>#N/A</v>
      </c>
      <c r="Q187" s="3" t="e">
        <f t="shared" si="90"/>
        <v>#N/A</v>
      </c>
      <c r="R187" s="3" t="e">
        <f t="shared" si="91"/>
        <v>#N/A</v>
      </c>
      <c r="S187" s="3" t="e">
        <f t="shared" si="92"/>
        <v>#N/A</v>
      </c>
      <c r="T187" s="3" t="e">
        <f t="shared" si="93"/>
        <v>#N/A</v>
      </c>
      <c r="U187" s="3" t="e">
        <f t="shared" si="94"/>
        <v>#N/A</v>
      </c>
      <c r="V187" s="3" t="e">
        <f t="shared" si="95"/>
        <v>#N/A</v>
      </c>
      <c r="W187" s="3" t="e">
        <f t="shared" si="96"/>
        <v>#N/A</v>
      </c>
      <c r="X187" s="3" t="e">
        <f t="shared" si="97"/>
        <v>#N/A</v>
      </c>
      <c r="Y187" s="3" t="e">
        <f t="shared" si="98"/>
        <v>#N/A</v>
      </c>
      <c r="Z187" s="3" t="e">
        <f t="shared" si="99"/>
        <v>#N/A</v>
      </c>
      <c r="AA187" s="3" t="e">
        <f t="shared" si="100"/>
        <v>#N/A</v>
      </c>
      <c r="AB187" s="3" t="e">
        <f t="shared" si="101"/>
        <v>#N/A</v>
      </c>
      <c r="AC187" t="e">
        <f>IF(H187&lt;播種日比較!$C$14,0,播種日比較!$C$13*0.02*播種日比較!$C$12)</f>
        <v>#N/A</v>
      </c>
      <c r="AD187" s="3">
        <f t="shared" si="103"/>
        <v>68.240234106228513</v>
      </c>
      <c r="AE187" s="3">
        <f t="shared" si="104"/>
        <v>89.120047372632669</v>
      </c>
      <c r="AF187" s="3">
        <f t="shared" si="105"/>
        <v>120.83674098527958</v>
      </c>
      <c r="AG187" s="3">
        <f t="shared" si="106"/>
        <v>168.64634120388058</v>
      </c>
      <c r="AH187" s="3">
        <f t="shared" si="107"/>
        <v>238.98256338686642</v>
      </c>
      <c r="AI187" s="3">
        <f t="shared" si="108"/>
        <v>63.18360008900396</v>
      </c>
      <c r="AJ187" s="3">
        <f t="shared" si="109"/>
        <v>66.194301319695427</v>
      </c>
      <c r="AK187" s="3">
        <f t="shared" si="110"/>
        <v>73.949467836638732</v>
      </c>
      <c r="AL187" s="3">
        <f t="shared" si="111"/>
        <v>89.049043155781661</v>
      </c>
      <c r="AM187" s="3">
        <f t="shared" si="112"/>
        <v>117.21778933520773</v>
      </c>
      <c r="AN187" s="3">
        <f t="shared" si="113"/>
        <v>77.172331842417947</v>
      </c>
      <c r="AO187" s="3">
        <f t="shared" si="114"/>
        <v>86.8549821559767</v>
      </c>
      <c r="AP187" s="3">
        <f t="shared" si="115"/>
        <v>104.29501206713076</v>
      </c>
      <c r="AQ187" s="3">
        <f t="shared" si="116"/>
        <v>136.53073470266389</v>
      </c>
      <c r="AR187" s="3">
        <f t="shared" si="117"/>
        <v>198.68976938442455</v>
      </c>
      <c r="AS187">
        <f>IF(播種日比較!$C$11-AD187&gt;0,0,AS186+1)</f>
        <v>56</v>
      </c>
      <c r="AT187">
        <f>IF(播種日比較!$C$11-AE187&gt;0,0,AT186+1)</f>
        <v>97</v>
      </c>
      <c r="AU187">
        <f>IF(播種日比較!$C$11-AF187&gt;0,0,AU186+1)</f>
        <v>117</v>
      </c>
      <c r="AV187">
        <f>IF(播種日比較!$C$11-AG187&gt;0,0,AV186+1)</f>
        <v>125</v>
      </c>
      <c r="AW187">
        <f>IF(播種日比較!$C$11-AH187&gt;0,0,AW186+1)</f>
        <v>129</v>
      </c>
      <c r="AX187">
        <f>IF(播種日比較!$C$11-AI187&gt;0,0,AX186+1)</f>
        <v>38</v>
      </c>
      <c r="AY187">
        <f>IF(播種日比較!$C$11-AJ187&gt;0,0,AY186+1)</f>
        <v>48</v>
      </c>
      <c r="AZ187">
        <f>IF(播種日比較!$C$11-AK187&gt;0,0,AZ186+1)</f>
        <v>71</v>
      </c>
      <c r="BA187">
        <f>IF(播種日比較!$C$11-AL187&gt;0,0,BA186+1)</f>
        <v>101</v>
      </c>
      <c r="BB187">
        <f>IF(播種日比較!$C$11-AM187&gt;0,0,BB186+1)</f>
        <v>120</v>
      </c>
      <c r="BC187">
        <f>IF(播種日比較!$C$11-AN187&gt;0,0,BC186+1)</f>
        <v>63</v>
      </c>
      <c r="BD187">
        <f>IF(播種日比較!$C$11-AO187&gt;0,0,BD186+1)</f>
        <v>80</v>
      </c>
      <c r="BE187">
        <f>IF(播種日比較!$C$11-AP187&gt;0,0,BE186+1)</f>
        <v>101</v>
      </c>
      <c r="BF187">
        <f>IF(播種日比較!$C$11-AQ187&gt;0,0,BF186+1)</f>
        <v>118</v>
      </c>
      <c r="BG187">
        <f>IF(播種日比較!$C$11-AR187&gt;0,0,BG186+1)</f>
        <v>127</v>
      </c>
      <c r="BH187" s="1">
        <f t="shared" si="118"/>
        <v>42791</v>
      </c>
      <c r="BI187">
        <f t="shared" si="102"/>
        <v>0</v>
      </c>
    </row>
    <row r="188" spans="8:61" x14ac:dyDescent="0.45">
      <c r="H188" s="1" t="e">
        <f t="shared" si="119"/>
        <v>#N/A</v>
      </c>
      <c r="I188" t="e">
        <f>$H188-播種日比較!$C$5</f>
        <v>#N/A</v>
      </c>
      <c r="J188" t="e">
        <f>$H188-播種日比較!$C$6</f>
        <v>#N/A</v>
      </c>
      <c r="K188" t="e">
        <f>$H188-播種日比較!$C$7</f>
        <v>#N/A</v>
      </c>
      <c r="L188" t="e">
        <f>$H188-播種日比較!$C$8</f>
        <v>#N/A</v>
      </c>
      <c r="M188" t="e">
        <f>$H188-播種日比較!$C$9</f>
        <v>#N/A</v>
      </c>
      <c r="N188" s="3" t="e">
        <f t="shared" si="87"/>
        <v>#N/A</v>
      </c>
      <c r="O188" s="3" t="e">
        <f t="shared" si="88"/>
        <v>#N/A</v>
      </c>
      <c r="P188" s="3" t="e">
        <f t="shared" si="89"/>
        <v>#N/A</v>
      </c>
      <c r="Q188" s="3" t="e">
        <f t="shared" si="90"/>
        <v>#N/A</v>
      </c>
      <c r="R188" s="3" t="e">
        <f t="shared" si="91"/>
        <v>#N/A</v>
      </c>
      <c r="S188" s="3" t="e">
        <f t="shared" si="92"/>
        <v>#N/A</v>
      </c>
      <c r="T188" s="3" t="e">
        <f t="shared" si="93"/>
        <v>#N/A</v>
      </c>
      <c r="U188" s="3" t="e">
        <f t="shared" si="94"/>
        <v>#N/A</v>
      </c>
      <c r="V188" s="3" t="e">
        <f t="shared" si="95"/>
        <v>#N/A</v>
      </c>
      <c r="W188" s="3" t="e">
        <f t="shared" si="96"/>
        <v>#N/A</v>
      </c>
      <c r="X188" s="3" t="e">
        <f t="shared" si="97"/>
        <v>#N/A</v>
      </c>
      <c r="Y188" s="3" t="e">
        <f t="shared" si="98"/>
        <v>#N/A</v>
      </c>
      <c r="Z188" s="3" t="e">
        <f t="shared" si="99"/>
        <v>#N/A</v>
      </c>
      <c r="AA188" s="3" t="e">
        <f t="shared" si="100"/>
        <v>#N/A</v>
      </c>
      <c r="AB188" s="3" t="e">
        <f t="shared" si="101"/>
        <v>#N/A</v>
      </c>
      <c r="AC188" t="e">
        <f>IF(H188&lt;播種日比較!$C$14,0,播種日比較!$C$13*0.02*播種日比較!$C$12)</f>
        <v>#N/A</v>
      </c>
      <c r="AD188" s="3">
        <f t="shared" si="103"/>
        <v>68.240234106228513</v>
      </c>
      <c r="AE188" s="3">
        <f t="shared" si="104"/>
        <v>89.120047372632669</v>
      </c>
      <c r="AF188" s="3">
        <f t="shared" si="105"/>
        <v>120.83674098527958</v>
      </c>
      <c r="AG188" s="3">
        <f t="shared" si="106"/>
        <v>168.64634120388058</v>
      </c>
      <c r="AH188" s="3">
        <f t="shared" si="107"/>
        <v>238.98256338686642</v>
      </c>
      <c r="AI188" s="3">
        <f t="shared" si="108"/>
        <v>63.18360008900396</v>
      </c>
      <c r="AJ188" s="3">
        <f t="shared" si="109"/>
        <v>66.194301319695427</v>
      </c>
      <c r="AK188" s="3">
        <f t="shared" si="110"/>
        <v>73.949467836638732</v>
      </c>
      <c r="AL188" s="3">
        <f t="shared" si="111"/>
        <v>89.049043155781661</v>
      </c>
      <c r="AM188" s="3">
        <f t="shared" si="112"/>
        <v>117.21778933520773</v>
      </c>
      <c r="AN188" s="3">
        <f t="shared" si="113"/>
        <v>77.172331842417947</v>
      </c>
      <c r="AO188" s="3">
        <f t="shared" si="114"/>
        <v>86.8549821559767</v>
      </c>
      <c r="AP188" s="3">
        <f t="shared" si="115"/>
        <v>104.29501206713076</v>
      </c>
      <c r="AQ188" s="3">
        <f t="shared" si="116"/>
        <v>136.53073470266389</v>
      </c>
      <c r="AR188" s="3">
        <f t="shared" si="117"/>
        <v>198.68976938442455</v>
      </c>
      <c r="AS188">
        <f>IF(播種日比較!$C$11-AD188&gt;0,0,AS187+1)</f>
        <v>57</v>
      </c>
      <c r="AT188">
        <f>IF(播種日比較!$C$11-AE188&gt;0,0,AT187+1)</f>
        <v>98</v>
      </c>
      <c r="AU188">
        <f>IF(播種日比較!$C$11-AF188&gt;0,0,AU187+1)</f>
        <v>118</v>
      </c>
      <c r="AV188">
        <f>IF(播種日比較!$C$11-AG188&gt;0,0,AV187+1)</f>
        <v>126</v>
      </c>
      <c r="AW188">
        <f>IF(播種日比較!$C$11-AH188&gt;0,0,AW187+1)</f>
        <v>130</v>
      </c>
      <c r="AX188">
        <f>IF(播種日比較!$C$11-AI188&gt;0,0,AX187+1)</f>
        <v>39</v>
      </c>
      <c r="AY188">
        <f>IF(播種日比較!$C$11-AJ188&gt;0,0,AY187+1)</f>
        <v>49</v>
      </c>
      <c r="AZ188">
        <f>IF(播種日比較!$C$11-AK188&gt;0,0,AZ187+1)</f>
        <v>72</v>
      </c>
      <c r="BA188">
        <f>IF(播種日比較!$C$11-AL188&gt;0,0,BA187+1)</f>
        <v>102</v>
      </c>
      <c r="BB188">
        <f>IF(播種日比較!$C$11-AM188&gt;0,0,BB187+1)</f>
        <v>121</v>
      </c>
      <c r="BC188">
        <f>IF(播種日比較!$C$11-AN188&gt;0,0,BC187+1)</f>
        <v>64</v>
      </c>
      <c r="BD188">
        <f>IF(播種日比較!$C$11-AO188&gt;0,0,BD187+1)</f>
        <v>81</v>
      </c>
      <c r="BE188">
        <f>IF(播種日比較!$C$11-AP188&gt;0,0,BE187+1)</f>
        <v>102</v>
      </c>
      <c r="BF188">
        <f>IF(播種日比較!$C$11-AQ188&gt;0,0,BF187+1)</f>
        <v>119</v>
      </c>
      <c r="BG188">
        <f>IF(播種日比較!$C$11-AR188&gt;0,0,BG187+1)</f>
        <v>128</v>
      </c>
      <c r="BH188" s="1">
        <f t="shared" si="118"/>
        <v>42792</v>
      </c>
      <c r="BI188">
        <f t="shared" si="102"/>
        <v>0</v>
      </c>
    </row>
    <row r="189" spans="8:61" x14ac:dyDescent="0.45">
      <c r="H189" s="1" t="e">
        <f t="shared" si="119"/>
        <v>#N/A</v>
      </c>
      <c r="I189" t="e">
        <f>$H189-播種日比較!$C$5</f>
        <v>#N/A</v>
      </c>
      <c r="J189" t="e">
        <f>$H189-播種日比較!$C$6</f>
        <v>#N/A</v>
      </c>
      <c r="K189" t="e">
        <f>$H189-播種日比較!$C$7</f>
        <v>#N/A</v>
      </c>
      <c r="L189" t="e">
        <f>$H189-播種日比較!$C$8</f>
        <v>#N/A</v>
      </c>
      <c r="M189" t="e">
        <f>$H189-播種日比較!$C$9</f>
        <v>#N/A</v>
      </c>
      <c r="N189" s="3" t="e">
        <f t="shared" si="87"/>
        <v>#N/A</v>
      </c>
      <c r="O189" s="3" t="e">
        <f t="shared" si="88"/>
        <v>#N/A</v>
      </c>
      <c r="P189" s="3" t="e">
        <f t="shared" si="89"/>
        <v>#N/A</v>
      </c>
      <c r="Q189" s="3" t="e">
        <f t="shared" si="90"/>
        <v>#N/A</v>
      </c>
      <c r="R189" s="3" t="e">
        <f t="shared" si="91"/>
        <v>#N/A</v>
      </c>
      <c r="S189" s="3" t="e">
        <f t="shared" si="92"/>
        <v>#N/A</v>
      </c>
      <c r="T189" s="3" t="e">
        <f t="shared" si="93"/>
        <v>#N/A</v>
      </c>
      <c r="U189" s="3" t="e">
        <f t="shared" si="94"/>
        <v>#N/A</v>
      </c>
      <c r="V189" s="3" t="e">
        <f t="shared" si="95"/>
        <v>#N/A</v>
      </c>
      <c r="W189" s="3" t="e">
        <f t="shared" si="96"/>
        <v>#N/A</v>
      </c>
      <c r="X189" s="3" t="e">
        <f t="shared" si="97"/>
        <v>#N/A</v>
      </c>
      <c r="Y189" s="3" t="e">
        <f t="shared" si="98"/>
        <v>#N/A</v>
      </c>
      <c r="Z189" s="3" t="e">
        <f t="shared" si="99"/>
        <v>#N/A</v>
      </c>
      <c r="AA189" s="3" t="e">
        <f t="shared" si="100"/>
        <v>#N/A</v>
      </c>
      <c r="AB189" s="3" t="e">
        <f t="shared" si="101"/>
        <v>#N/A</v>
      </c>
      <c r="AC189" t="e">
        <f>IF(H189&lt;播種日比較!$C$14,0,播種日比較!$C$13*0.02*播種日比較!$C$12)</f>
        <v>#N/A</v>
      </c>
      <c r="AD189" s="3">
        <f t="shared" si="103"/>
        <v>68.240234106228513</v>
      </c>
      <c r="AE189" s="3">
        <f t="shared" si="104"/>
        <v>89.120047372632669</v>
      </c>
      <c r="AF189" s="3">
        <f t="shared" si="105"/>
        <v>120.83674098527958</v>
      </c>
      <c r="AG189" s="3">
        <f t="shared" si="106"/>
        <v>168.64634120388058</v>
      </c>
      <c r="AH189" s="3">
        <f t="shared" si="107"/>
        <v>238.98256338686642</v>
      </c>
      <c r="AI189" s="3">
        <f t="shared" si="108"/>
        <v>63.18360008900396</v>
      </c>
      <c r="AJ189" s="3">
        <f t="shared" si="109"/>
        <v>66.194301319695427</v>
      </c>
      <c r="AK189" s="3">
        <f t="shared" si="110"/>
        <v>73.949467836638732</v>
      </c>
      <c r="AL189" s="3">
        <f t="shared" si="111"/>
        <v>89.049043155781661</v>
      </c>
      <c r="AM189" s="3">
        <f t="shared" si="112"/>
        <v>117.21778933520773</v>
      </c>
      <c r="AN189" s="3">
        <f t="shared" si="113"/>
        <v>77.172331842417947</v>
      </c>
      <c r="AO189" s="3">
        <f t="shared" si="114"/>
        <v>86.8549821559767</v>
      </c>
      <c r="AP189" s="3">
        <f t="shared" si="115"/>
        <v>104.29501206713076</v>
      </c>
      <c r="AQ189" s="3">
        <f t="shared" si="116"/>
        <v>136.53073470266389</v>
      </c>
      <c r="AR189" s="3">
        <f t="shared" si="117"/>
        <v>198.68976938442455</v>
      </c>
      <c r="AS189">
        <f>IF(播種日比較!$C$11-AD189&gt;0,0,AS188+1)</f>
        <v>58</v>
      </c>
      <c r="AT189">
        <f>IF(播種日比較!$C$11-AE189&gt;0,0,AT188+1)</f>
        <v>99</v>
      </c>
      <c r="AU189">
        <f>IF(播種日比較!$C$11-AF189&gt;0,0,AU188+1)</f>
        <v>119</v>
      </c>
      <c r="AV189">
        <f>IF(播種日比較!$C$11-AG189&gt;0,0,AV188+1)</f>
        <v>127</v>
      </c>
      <c r="AW189">
        <f>IF(播種日比較!$C$11-AH189&gt;0,0,AW188+1)</f>
        <v>131</v>
      </c>
      <c r="AX189">
        <f>IF(播種日比較!$C$11-AI189&gt;0,0,AX188+1)</f>
        <v>40</v>
      </c>
      <c r="AY189">
        <f>IF(播種日比較!$C$11-AJ189&gt;0,0,AY188+1)</f>
        <v>50</v>
      </c>
      <c r="AZ189">
        <f>IF(播種日比較!$C$11-AK189&gt;0,0,AZ188+1)</f>
        <v>73</v>
      </c>
      <c r="BA189">
        <f>IF(播種日比較!$C$11-AL189&gt;0,0,BA188+1)</f>
        <v>103</v>
      </c>
      <c r="BB189">
        <f>IF(播種日比較!$C$11-AM189&gt;0,0,BB188+1)</f>
        <v>122</v>
      </c>
      <c r="BC189">
        <f>IF(播種日比較!$C$11-AN189&gt;0,0,BC188+1)</f>
        <v>65</v>
      </c>
      <c r="BD189">
        <f>IF(播種日比較!$C$11-AO189&gt;0,0,BD188+1)</f>
        <v>82</v>
      </c>
      <c r="BE189">
        <f>IF(播種日比較!$C$11-AP189&gt;0,0,BE188+1)</f>
        <v>103</v>
      </c>
      <c r="BF189">
        <f>IF(播種日比較!$C$11-AQ189&gt;0,0,BF188+1)</f>
        <v>120</v>
      </c>
      <c r="BG189">
        <f>IF(播種日比較!$C$11-AR189&gt;0,0,BG188+1)</f>
        <v>129</v>
      </c>
      <c r="BH189" s="1">
        <f t="shared" si="118"/>
        <v>42793</v>
      </c>
      <c r="BI189">
        <f t="shared" si="102"/>
        <v>0</v>
      </c>
    </row>
    <row r="190" spans="8:61" x14ac:dyDescent="0.45">
      <c r="H190" s="1" t="e">
        <f t="shared" si="119"/>
        <v>#N/A</v>
      </c>
      <c r="I190" t="e">
        <f>$H190-播種日比較!$C$5</f>
        <v>#N/A</v>
      </c>
      <c r="J190" t="e">
        <f>$H190-播種日比較!$C$6</f>
        <v>#N/A</v>
      </c>
      <c r="K190" t="e">
        <f>$H190-播種日比較!$C$7</f>
        <v>#N/A</v>
      </c>
      <c r="L190" t="e">
        <f>$H190-播種日比較!$C$8</f>
        <v>#N/A</v>
      </c>
      <c r="M190" t="e">
        <f>$H190-播種日比較!$C$9</f>
        <v>#N/A</v>
      </c>
      <c r="N190" s="3" t="e">
        <f t="shared" si="87"/>
        <v>#N/A</v>
      </c>
      <c r="O190" s="3" t="e">
        <f t="shared" si="88"/>
        <v>#N/A</v>
      </c>
      <c r="P190" s="3" t="e">
        <f t="shared" si="89"/>
        <v>#N/A</v>
      </c>
      <c r="Q190" s="3" t="e">
        <f t="shared" si="90"/>
        <v>#N/A</v>
      </c>
      <c r="R190" s="3" t="e">
        <f t="shared" si="91"/>
        <v>#N/A</v>
      </c>
      <c r="S190" s="3" t="e">
        <f t="shared" si="92"/>
        <v>#N/A</v>
      </c>
      <c r="T190" s="3" t="e">
        <f t="shared" si="93"/>
        <v>#N/A</v>
      </c>
      <c r="U190" s="3" t="e">
        <f t="shared" si="94"/>
        <v>#N/A</v>
      </c>
      <c r="V190" s="3" t="e">
        <f t="shared" si="95"/>
        <v>#N/A</v>
      </c>
      <c r="W190" s="3" t="e">
        <f t="shared" si="96"/>
        <v>#N/A</v>
      </c>
      <c r="X190" s="3" t="e">
        <f t="shared" si="97"/>
        <v>#N/A</v>
      </c>
      <c r="Y190" s="3" t="e">
        <f t="shared" si="98"/>
        <v>#N/A</v>
      </c>
      <c r="Z190" s="3" t="e">
        <f t="shared" si="99"/>
        <v>#N/A</v>
      </c>
      <c r="AA190" s="3" t="e">
        <f t="shared" si="100"/>
        <v>#N/A</v>
      </c>
      <c r="AB190" s="3" t="e">
        <f t="shared" si="101"/>
        <v>#N/A</v>
      </c>
      <c r="AC190" t="e">
        <f>IF(H190&lt;播種日比較!$C$14,0,播種日比較!$C$13*0.02*播種日比較!$C$12)</f>
        <v>#N/A</v>
      </c>
      <c r="AD190" s="3">
        <f t="shared" si="103"/>
        <v>68.240234106228513</v>
      </c>
      <c r="AE190" s="3">
        <f t="shared" si="104"/>
        <v>89.120047372632669</v>
      </c>
      <c r="AF190" s="3">
        <f t="shared" si="105"/>
        <v>120.83674098527958</v>
      </c>
      <c r="AG190" s="3">
        <f t="shared" si="106"/>
        <v>168.64634120388058</v>
      </c>
      <c r="AH190" s="3">
        <f t="shared" si="107"/>
        <v>238.98256338686642</v>
      </c>
      <c r="AI190" s="3">
        <f t="shared" si="108"/>
        <v>63.18360008900396</v>
      </c>
      <c r="AJ190" s="3">
        <f t="shared" si="109"/>
        <v>66.194301319695427</v>
      </c>
      <c r="AK190" s="3">
        <f t="shared" si="110"/>
        <v>73.949467836638732</v>
      </c>
      <c r="AL190" s="3">
        <f t="shared" si="111"/>
        <v>89.049043155781661</v>
      </c>
      <c r="AM190" s="3">
        <f t="shared" si="112"/>
        <v>117.21778933520773</v>
      </c>
      <c r="AN190" s="3">
        <f t="shared" si="113"/>
        <v>77.172331842417947</v>
      </c>
      <c r="AO190" s="3">
        <f t="shared" si="114"/>
        <v>86.8549821559767</v>
      </c>
      <c r="AP190" s="3">
        <f t="shared" si="115"/>
        <v>104.29501206713076</v>
      </c>
      <c r="AQ190" s="3">
        <f t="shared" si="116"/>
        <v>136.53073470266389</v>
      </c>
      <c r="AR190" s="3">
        <f t="shared" si="117"/>
        <v>198.68976938442455</v>
      </c>
      <c r="AS190">
        <f>IF(播種日比較!$C$11-AD190&gt;0,0,AS189+1)</f>
        <v>59</v>
      </c>
      <c r="AT190">
        <f>IF(播種日比較!$C$11-AE190&gt;0,0,AT189+1)</f>
        <v>100</v>
      </c>
      <c r="AU190">
        <f>IF(播種日比較!$C$11-AF190&gt;0,0,AU189+1)</f>
        <v>120</v>
      </c>
      <c r="AV190">
        <f>IF(播種日比較!$C$11-AG190&gt;0,0,AV189+1)</f>
        <v>128</v>
      </c>
      <c r="AW190">
        <f>IF(播種日比較!$C$11-AH190&gt;0,0,AW189+1)</f>
        <v>132</v>
      </c>
      <c r="AX190">
        <f>IF(播種日比較!$C$11-AI190&gt;0,0,AX189+1)</f>
        <v>41</v>
      </c>
      <c r="AY190">
        <f>IF(播種日比較!$C$11-AJ190&gt;0,0,AY189+1)</f>
        <v>51</v>
      </c>
      <c r="AZ190">
        <f>IF(播種日比較!$C$11-AK190&gt;0,0,AZ189+1)</f>
        <v>74</v>
      </c>
      <c r="BA190">
        <f>IF(播種日比較!$C$11-AL190&gt;0,0,BA189+1)</f>
        <v>104</v>
      </c>
      <c r="BB190">
        <f>IF(播種日比較!$C$11-AM190&gt;0,0,BB189+1)</f>
        <v>123</v>
      </c>
      <c r="BC190">
        <f>IF(播種日比較!$C$11-AN190&gt;0,0,BC189+1)</f>
        <v>66</v>
      </c>
      <c r="BD190">
        <f>IF(播種日比較!$C$11-AO190&gt;0,0,BD189+1)</f>
        <v>83</v>
      </c>
      <c r="BE190">
        <f>IF(播種日比較!$C$11-AP190&gt;0,0,BE189+1)</f>
        <v>104</v>
      </c>
      <c r="BF190">
        <f>IF(播種日比較!$C$11-AQ190&gt;0,0,BF189+1)</f>
        <v>121</v>
      </c>
      <c r="BG190">
        <f>IF(播種日比較!$C$11-AR190&gt;0,0,BG189+1)</f>
        <v>130</v>
      </c>
      <c r="BH190" s="1">
        <f t="shared" si="118"/>
        <v>42794</v>
      </c>
      <c r="BI190">
        <f t="shared" si="102"/>
        <v>0</v>
      </c>
    </row>
    <row r="191" spans="8:61" x14ac:dyDescent="0.45">
      <c r="H191" s="1" t="e">
        <f t="shared" si="119"/>
        <v>#N/A</v>
      </c>
      <c r="I191" t="e">
        <f>$H191-播種日比較!$C$5</f>
        <v>#N/A</v>
      </c>
      <c r="J191" t="e">
        <f>$H191-播種日比較!$C$6</f>
        <v>#N/A</v>
      </c>
      <c r="K191" t="e">
        <f>$H191-播種日比較!$C$7</f>
        <v>#N/A</v>
      </c>
      <c r="L191" t="e">
        <f>$H191-播種日比較!$C$8</f>
        <v>#N/A</v>
      </c>
      <c r="M191" t="e">
        <f>$H191-播種日比較!$C$9</f>
        <v>#N/A</v>
      </c>
      <c r="N191" s="3" t="e">
        <f t="shared" si="87"/>
        <v>#N/A</v>
      </c>
      <c r="O191" s="3" t="e">
        <f t="shared" si="88"/>
        <v>#N/A</v>
      </c>
      <c r="P191" s="3" t="e">
        <f t="shared" si="89"/>
        <v>#N/A</v>
      </c>
      <c r="Q191" s="3" t="e">
        <f t="shared" si="90"/>
        <v>#N/A</v>
      </c>
      <c r="R191" s="3" t="e">
        <f t="shared" si="91"/>
        <v>#N/A</v>
      </c>
      <c r="S191" s="3" t="e">
        <f t="shared" si="92"/>
        <v>#N/A</v>
      </c>
      <c r="T191" s="3" t="e">
        <f t="shared" si="93"/>
        <v>#N/A</v>
      </c>
      <c r="U191" s="3" t="e">
        <f t="shared" si="94"/>
        <v>#N/A</v>
      </c>
      <c r="V191" s="3" t="e">
        <f t="shared" si="95"/>
        <v>#N/A</v>
      </c>
      <c r="W191" s="3" t="e">
        <f t="shared" si="96"/>
        <v>#N/A</v>
      </c>
      <c r="X191" s="3" t="e">
        <f t="shared" si="97"/>
        <v>#N/A</v>
      </c>
      <c r="Y191" s="3" t="e">
        <f t="shared" si="98"/>
        <v>#N/A</v>
      </c>
      <c r="Z191" s="3" t="e">
        <f t="shared" si="99"/>
        <v>#N/A</v>
      </c>
      <c r="AA191" s="3" t="e">
        <f t="shared" si="100"/>
        <v>#N/A</v>
      </c>
      <c r="AB191" s="3" t="e">
        <f t="shared" si="101"/>
        <v>#N/A</v>
      </c>
      <c r="AC191" t="e">
        <f>IF(H191&lt;播種日比較!$C$14,0,播種日比較!$C$13*0.02*播種日比較!$C$12)</f>
        <v>#N/A</v>
      </c>
      <c r="AD191" s="3">
        <f t="shared" si="103"/>
        <v>68.240234106228513</v>
      </c>
      <c r="AE191" s="3">
        <f t="shared" si="104"/>
        <v>89.120047372632669</v>
      </c>
      <c r="AF191" s="3">
        <f t="shared" si="105"/>
        <v>120.83674098527958</v>
      </c>
      <c r="AG191" s="3">
        <f t="shared" si="106"/>
        <v>168.64634120388058</v>
      </c>
      <c r="AH191" s="3">
        <f t="shared" si="107"/>
        <v>238.98256338686642</v>
      </c>
      <c r="AI191" s="3">
        <f t="shared" si="108"/>
        <v>63.18360008900396</v>
      </c>
      <c r="AJ191" s="3">
        <f t="shared" si="109"/>
        <v>66.194301319695427</v>
      </c>
      <c r="AK191" s="3">
        <f t="shared" si="110"/>
        <v>73.949467836638732</v>
      </c>
      <c r="AL191" s="3">
        <f t="shared" si="111"/>
        <v>89.049043155781661</v>
      </c>
      <c r="AM191" s="3">
        <f t="shared" si="112"/>
        <v>117.21778933520773</v>
      </c>
      <c r="AN191" s="3">
        <f t="shared" si="113"/>
        <v>77.172331842417947</v>
      </c>
      <c r="AO191" s="3">
        <f t="shared" si="114"/>
        <v>86.8549821559767</v>
      </c>
      <c r="AP191" s="3">
        <f t="shared" si="115"/>
        <v>104.29501206713076</v>
      </c>
      <c r="AQ191" s="3">
        <f t="shared" si="116"/>
        <v>136.53073470266389</v>
      </c>
      <c r="AR191" s="3">
        <f t="shared" si="117"/>
        <v>198.68976938442455</v>
      </c>
      <c r="AS191">
        <f>IF(播種日比較!$C$11-AD191&gt;0,0,AS190+1)</f>
        <v>60</v>
      </c>
      <c r="AT191">
        <f>IF(播種日比較!$C$11-AE191&gt;0,0,AT190+1)</f>
        <v>101</v>
      </c>
      <c r="AU191">
        <f>IF(播種日比較!$C$11-AF191&gt;0,0,AU190+1)</f>
        <v>121</v>
      </c>
      <c r="AV191">
        <f>IF(播種日比較!$C$11-AG191&gt;0,0,AV190+1)</f>
        <v>129</v>
      </c>
      <c r="AW191">
        <f>IF(播種日比較!$C$11-AH191&gt;0,0,AW190+1)</f>
        <v>133</v>
      </c>
      <c r="AX191">
        <f>IF(播種日比較!$C$11-AI191&gt;0,0,AX190+1)</f>
        <v>42</v>
      </c>
      <c r="AY191">
        <f>IF(播種日比較!$C$11-AJ191&gt;0,0,AY190+1)</f>
        <v>52</v>
      </c>
      <c r="AZ191">
        <f>IF(播種日比較!$C$11-AK191&gt;0,0,AZ190+1)</f>
        <v>75</v>
      </c>
      <c r="BA191">
        <f>IF(播種日比較!$C$11-AL191&gt;0,0,BA190+1)</f>
        <v>105</v>
      </c>
      <c r="BB191">
        <f>IF(播種日比較!$C$11-AM191&gt;0,0,BB190+1)</f>
        <v>124</v>
      </c>
      <c r="BC191">
        <f>IF(播種日比較!$C$11-AN191&gt;0,0,BC190+1)</f>
        <v>67</v>
      </c>
      <c r="BD191">
        <f>IF(播種日比較!$C$11-AO191&gt;0,0,BD190+1)</f>
        <v>84</v>
      </c>
      <c r="BE191">
        <f>IF(播種日比較!$C$11-AP191&gt;0,0,BE190+1)</f>
        <v>105</v>
      </c>
      <c r="BF191">
        <f>IF(播種日比較!$C$11-AQ191&gt;0,0,BF190+1)</f>
        <v>122</v>
      </c>
      <c r="BG191">
        <f>IF(播種日比較!$C$11-AR191&gt;0,0,BG190+1)</f>
        <v>131</v>
      </c>
      <c r="BH191" s="1">
        <f t="shared" si="118"/>
        <v>42795</v>
      </c>
      <c r="BI191">
        <f t="shared" si="102"/>
        <v>0</v>
      </c>
    </row>
    <row r="192" spans="8:61" x14ac:dyDescent="0.45">
      <c r="H192" s="1" t="e">
        <f t="shared" si="119"/>
        <v>#N/A</v>
      </c>
      <c r="I192" t="e">
        <f>$H192-播種日比較!$C$5</f>
        <v>#N/A</v>
      </c>
      <c r="J192" t="e">
        <f>$H192-播種日比較!$C$6</f>
        <v>#N/A</v>
      </c>
      <c r="K192" t="e">
        <f>$H192-播種日比較!$C$7</f>
        <v>#N/A</v>
      </c>
      <c r="L192" t="e">
        <f>$H192-播種日比較!$C$8</f>
        <v>#N/A</v>
      </c>
      <c r="M192" t="e">
        <f>$H192-播種日比較!$C$9</f>
        <v>#N/A</v>
      </c>
      <c r="N192" s="3" t="e">
        <f t="shared" si="87"/>
        <v>#N/A</v>
      </c>
      <c r="O192" s="3" t="e">
        <f t="shared" si="88"/>
        <v>#N/A</v>
      </c>
      <c r="P192" s="3" t="e">
        <f t="shared" si="89"/>
        <v>#N/A</v>
      </c>
      <c r="Q192" s="3" t="e">
        <f t="shared" si="90"/>
        <v>#N/A</v>
      </c>
      <c r="R192" s="3" t="e">
        <f t="shared" si="91"/>
        <v>#N/A</v>
      </c>
      <c r="S192" s="3" t="e">
        <f t="shared" si="92"/>
        <v>#N/A</v>
      </c>
      <c r="T192" s="3" t="e">
        <f t="shared" si="93"/>
        <v>#N/A</v>
      </c>
      <c r="U192" s="3" t="e">
        <f t="shared" si="94"/>
        <v>#N/A</v>
      </c>
      <c r="V192" s="3" t="e">
        <f t="shared" si="95"/>
        <v>#N/A</v>
      </c>
      <c r="W192" s="3" t="e">
        <f t="shared" si="96"/>
        <v>#N/A</v>
      </c>
      <c r="X192" s="3" t="e">
        <f t="shared" si="97"/>
        <v>#N/A</v>
      </c>
      <c r="Y192" s="3" t="e">
        <f t="shared" si="98"/>
        <v>#N/A</v>
      </c>
      <c r="Z192" s="3" t="e">
        <f t="shared" si="99"/>
        <v>#N/A</v>
      </c>
      <c r="AA192" s="3" t="e">
        <f t="shared" si="100"/>
        <v>#N/A</v>
      </c>
      <c r="AB192" s="3" t="e">
        <f t="shared" si="101"/>
        <v>#N/A</v>
      </c>
      <c r="AC192" t="e">
        <f>IF(H192&lt;播種日比較!$C$14,0,播種日比較!$C$13*0.02*播種日比較!$C$12)</f>
        <v>#N/A</v>
      </c>
      <c r="AD192" s="3">
        <f t="shared" si="103"/>
        <v>68.240234106228513</v>
      </c>
      <c r="AE192" s="3">
        <f t="shared" si="104"/>
        <v>89.120047372632669</v>
      </c>
      <c r="AF192" s="3">
        <f t="shared" si="105"/>
        <v>120.83674098527958</v>
      </c>
      <c r="AG192" s="3">
        <f t="shared" si="106"/>
        <v>168.64634120388058</v>
      </c>
      <c r="AH192" s="3">
        <f t="shared" si="107"/>
        <v>238.98256338686642</v>
      </c>
      <c r="AI192" s="3">
        <f t="shared" si="108"/>
        <v>63.18360008900396</v>
      </c>
      <c r="AJ192" s="3">
        <f t="shared" si="109"/>
        <v>66.194301319695427</v>
      </c>
      <c r="AK192" s="3">
        <f t="shared" si="110"/>
        <v>73.949467836638732</v>
      </c>
      <c r="AL192" s="3">
        <f t="shared" si="111"/>
        <v>89.049043155781661</v>
      </c>
      <c r="AM192" s="3">
        <f t="shared" si="112"/>
        <v>117.21778933520773</v>
      </c>
      <c r="AN192" s="3">
        <f t="shared" si="113"/>
        <v>77.172331842417947</v>
      </c>
      <c r="AO192" s="3">
        <f t="shared" si="114"/>
        <v>86.8549821559767</v>
      </c>
      <c r="AP192" s="3">
        <f t="shared" si="115"/>
        <v>104.29501206713076</v>
      </c>
      <c r="AQ192" s="3">
        <f t="shared" si="116"/>
        <v>136.53073470266389</v>
      </c>
      <c r="AR192" s="3">
        <f t="shared" si="117"/>
        <v>198.68976938442455</v>
      </c>
      <c r="AS192">
        <f>IF(播種日比較!$C$11-AD192&gt;0,0,AS191+1)</f>
        <v>61</v>
      </c>
      <c r="AT192">
        <f>IF(播種日比較!$C$11-AE192&gt;0,0,AT191+1)</f>
        <v>102</v>
      </c>
      <c r="AU192">
        <f>IF(播種日比較!$C$11-AF192&gt;0,0,AU191+1)</f>
        <v>122</v>
      </c>
      <c r="AV192">
        <f>IF(播種日比較!$C$11-AG192&gt;0,0,AV191+1)</f>
        <v>130</v>
      </c>
      <c r="AW192">
        <f>IF(播種日比較!$C$11-AH192&gt;0,0,AW191+1)</f>
        <v>134</v>
      </c>
      <c r="AX192">
        <f>IF(播種日比較!$C$11-AI192&gt;0,0,AX191+1)</f>
        <v>43</v>
      </c>
      <c r="AY192">
        <f>IF(播種日比較!$C$11-AJ192&gt;0,0,AY191+1)</f>
        <v>53</v>
      </c>
      <c r="AZ192">
        <f>IF(播種日比較!$C$11-AK192&gt;0,0,AZ191+1)</f>
        <v>76</v>
      </c>
      <c r="BA192">
        <f>IF(播種日比較!$C$11-AL192&gt;0,0,BA191+1)</f>
        <v>106</v>
      </c>
      <c r="BB192">
        <f>IF(播種日比較!$C$11-AM192&gt;0,0,BB191+1)</f>
        <v>125</v>
      </c>
      <c r="BC192">
        <f>IF(播種日比較!$C$11-AN192&gt;0,0,BC191+1)</f>
        <v>68</v>
      </c>
      <c r="BD192">
        <f>IF(播種日比較!$C$11-AO192&gt;0,0,BD191+1)</f>
        <v>85</v>
      </c>
      <c r="BE192">
        <f>IF(播種日比較!$C$11-AP192&gt;0,0,BE191+1)</f>
        <v>106</v>
      </c>
      <c r="BF192">
        <f>IF(播種日比較!$C$11-AQ192&gt;0,0,BF191+1)</f>
        <v>123</v>
      </c>
      <c r="BG192">
        <f>IF(播種日比較!$C$11-AR192&gt;0,0,BG191+1)</f>
        <v>132</v>
      </c>
      <c r="BH192" s="1">
        <f t="shared" si="118"/>
        <v>42796</v>
      </c>
      <c r="BI192">
        <f t="shared" si="102"/>
        <v>0</v>
      </c>
    </row>
    <row r="193" spans="8:61" x14ac:dyDescent="0.45">
      <c r="H193" s="1" t="e">
        <f t="shared" si="119"/>
        <v>#N/A</v>
      </c>
      <c r="I193" t="e">
        <f>$H193-播種日比較!$C$5</f>
        <v>#N/A</v>
      </c>
      <c r="J193" t="e">
        <f>$H193-播種日比較!$C$6</f>
        <v>#N/A</v>
      </c>
      <c r="K193" t="e">
        <f>$H193-播種日比較!$C$7</f>
        <v>#N/A</v>
      </c>
      <c r="L193" t="e">
        <f>$H193-播種日比較!$C$8</f>
        <v>#N/A</v>
      </c>
      <c r="M193" t="e">
        <f>$H193-播種日比較!$C$9</f>
        <v>#N/A</v>
      </c>
      <c r="N193" s="3" t="e">
        <f t="shared" si="87"/>
        <v>#N/A</v>
      </c>
      <c r="O193" s="3" t="e">
        <f t="shared" si="88"/>
        <v>#N/A</v>
      </c>
      <c r="P193" s="3" t="e">
        <f t="shared" si="89"/>
        <v>#N/A</v>
      </c>
      <c r="Q193" s="3" t="e">
        <f t="shared" si="90"/>
        <v>#N/A</v>
      </c>
      <c r="R193" s="3" t="e">
        <f t="shared" si="91"/>
        <v>#N/A</v>
      </c>
      <c r="S193" s="3" t="e">
        <f t="shared" si="92"/>
        <v>#N/A</v>
      </c>
      <c r="T193" s="3" t="e">
        <f t="shared" si="93"/>
        <v>#N/A</v>
      </c>
      <c r="U193" s="3" t="e">
        <f t="shared" si="94"/>
        <v>#N/A</v>
      </c>
      <c r="V193" s="3" t="e">
        <f t="shared" si="95"/>
        <v>#N/A</v>
      </c>
      <c r="W193" s="3" t="e">
        <f t="shared" si="96"/>
        <v>#N/A</v>
      </c>
      <c r="X193" s="3" t="e">
        <f t="shared" si="97"/>
        <v>#N/A</v>
      </c>
      <c r="Y193" s="3" t="e">
        <f t="shared" si="98"/>
        <v>#N/A</v>
      </c>
      <c r="Z193" s="3" t="e">
        <f t="shared" si="99"/>
        <v>#N/A</v>
      </c>
      <c r="AA193" s="3" t="e">
        <f t="shared" si="100"/>
        <v>#N/A</v>
      </c>
      <c r="AB193" s="3" t="e">
        <f t="shared" si="101"/>
        <v>#N/A</v>
      </c>
      <c r="AC193" t="e">
        <f>IF(H193&lt;播種日比較!$C$14,0,播種日比較!$C$13*0.02*播種日比較!$C$12)</f>
        <v>#N/A</v>
      </c>
      <c r="AD193" s="3">
        <f t="shared" si="103"/>
        <v>68.240234106228513</v>
      </c>
      <c r="AE193" s="3">
        <f t="shared" si="104"/>
        <v>89.120047372632669</v>
      </c>
      <c r="AF193" s="3">
        <f t="shared" si="105"/>
        <v>120.83674098527958</v>
      </c>
      <c r="AG193" s="3">
        <f t="shared" si="106"/>
        <v>168.64634120388058</v>
      </c>
      <c r="AH193" s="3">
        <f t="shared" si="107"/>
        <v>238.98256338686642</v>
      </c>
      <c r="AI193" s="3">
        <f t="shared" si="108"/>
        <v>63.18360008900396</v>
      </c>
      <c r="AJ193" s="3">
        <f t="shared" si="109"/>
        <v>66.194301319695427</v>
      </c>
      <c r="AK193" s="3">
        <f t="shared" si="110"/>
        <v>73.949467836638732</v>
      </c>
      <c r="AL193" s="3">
        <f t="shared" si="111"/>
        <v>89.049043155781661</v>
      </c>
      <c r="AM193" s="3">
        <f t="shared" si="112"/>
        <v>117.21778933520773</v>
      </c>
      <c r="AN193" s="3">
        <f t="shared" si="113"/>
        <v>77.172331842417947</v>
      </c>
      <c r="AO193" s="3">
        <f t="shared" si="114"/>
        <v>86.8549821559767</v>
      </c>
      <c r="AP193" s="3">
        <f t="shared" si="115"/>
        <v>104.29501206713076</v>
      </c>
      <c r="AQ193" s="3">
        <f t="shared" si="116"/>
        <v>136.53073470266389</v>
      </c>
      <c r="AR193" s="3">
        <f t="shared" si="117"/>
        <v>198.68976938442455</v>
      </c>
      <c r="AS193">
        <f>IF(播種日比較!$C$11-AD193&gt;0,0,AS192+1)</f>
        <v>62</v>
      </c>
      <c r="AT193">
        <f>IF(播種日比較!$C$11-AE193&gt;0,0,AT192+1)</f>
        <v>103</v>
      </c>
      <c r="AU193">
        <f>IF(播種日比較!$C$11-AF193&gt;0,0,AU192+1)</f>
        <v>123</v>
      </c>
      <c r="AV193">
        <f>IF(播種日比較!$C$11-AG193&gt;0,0,AV192+1)</f>
        <v>131</v>
      </c>
      <c r="AW193">
        <f>IF(播種日比較!$C$11-AH193&gt;0,0,AW192+1)</f>
        <v>135</v>
      </c>
      <c r="AX193">
        <f>IF(播種日比較!$C$11-AI193&gt;0,0,AX192+1)</f>
        <v>44</v>
      </c>
      <c r="AY193">
        <f>IF(播種日比較!$C$11-AJ193&gt;0,0,AY192+1)</f>
        <v>54</v>
      </c>
      <c r="AZ193">
        <f>IF(播種日比較!$C$11-AK193&gt;0,0,AZ192+1)</f>
        <v>77</v>
      </c>
      <c r="BA193">
        <f>IF(播種日比較!$C$11-AL193&gt;0,0,BA192+1)</f>
        <v>107</v>
      </c>
      <c r="BB193">
        <f>IF(播種日比較!$C$11-AM193&gt;0,0,BB192+1)</f>
        <v>126</v>
      </c>
      <c r="BC193">
        <f>IF(播種日比較!$C$11-AN193&gt;0,0,BC192+1)</f>
        <v>69</v>
      </c>
      <c r="BD193">
        <f>IF(播種日比較!$C$11-AO193&gt;0,0,BD192+1)</f>
        <v>86</v>
      </c>
      <c r="BE193">
        <f>IF(播種日比較!$C$11-AP193&gt;0,0,BE192+1)</f>
        <v>107</v>
      </c>
      <c r="BF193">
        <f>IF(播種日比較!$C$11-AQ193&gt;0,0,BF192+1)</f>
        <v>124</v>
      </c>
      <c r="BG193">
        <f>IF(播種日比較!$C$11-AR193&gt;0,0,BG192+1)</f>
        <v>133</v>
      </c>
      <c r="BH193" s="1">
        <f t="shared" si="118"/>
        <v>42797</v>
      </c>
      <c r="BI193">
        <f t="shared" si="102"/>
        <v>0</v>
      </c>
    </row>
    <row r="194" spans="8:61" x14ac:dyDescent="0.45">
      <c r="H194" s="1" t="e">
        <f t="shared" si="119"/>
        <v>#N/A</v>
      </c>
      <c r="I194" t="e">
        <f>$H194-播種日比較!$C$5</f>
        <v>#N/A</v>
      </c>
      <c r="J194" t="e">
        <f>$H194-播種日比較!$C$6</f>
        <v>#N/A</v>
      </c>
      <c r="K194" t="e">
        <f>$H194-播種日比較!$C$7</f>
        <v>#N/A</v>
      </c>
      <c r="L194" t="e">
        <f>$H194-播種日比較!$C$8</f>
        <v>#N/A</v>
      </c>
      <c r="M194" t="e">
        <f>$H194-播種日比較!$C$9</f>
        <v>#N/A</v>
      </c>
      <c r="N194" s="3" t="e">
        <f t="shared" si="87"/>
        <v>#N/A</v>
      </c>
      <c r="O194" s="3" t="e">
        <f t="shared" si="88"/>
        <v>#N/A</v>
      </c>
      <c r="P194" s="3" t="e">
        <f t="shared" si="89"/>
        <v>#N/A</v>
      </c>
      <c r="Q194" s="3" t="e">
        <f t="shared" si="90"/>
        <v>#N/A</v>
      </c>
      <c r="R194" s="3" t="e">
        <f t="shared" si="91"/>
        <v>#N/A</v>
      </c>
      <c r="S194" s="3" t="e">
        <f t="shared" si="92"/>
        <v>#N/A</v>
      </c>
      <c r="T194" s="3" t="e">
        <f t="shared" si="93"/>
        <v>#N/A</v>
      </c>
      <c r="U194" s="3" t="e">
        <f t="shared" si="94"/>
        <v>#N/A</v>
      </c>
      <c r="V194" s="3" t="e">
        <f t="shared" si="95"/>
        <v>#N/A</v>
      </c>
      <c r="W194" s="3" t="e">
        <f t="shared" si="96"/>
        <v>#N/A</v>
      </c>
      <c r="X194" s="3" t="e">
        <f t="shared" si="97"/>
        <v>#N/A</v>
      </c>
      <c r="Y194" s="3" t="e">
        <f t="shared" si="98"/>
        <v>#N/A</v>
      </c>
      <c r="Z194" s="3" t="e">
        <f t="shared" si="99"/>
        <v>#N/A</v>
      </c>
      <c r="AA194" s="3" t="e">
        <f t="shared" si="100"/>
        <v>#N/A</v>
      </c>
      <c r="AB194" s="3" t="e">
        <f t="shared" si="101"/>
        <v>#N/A</v>
      </c>
      <c r="AC194" t="e">
        <f>IF(H194&lt;播種日比較!$C$14,0,播種日比較!$C$13*0.02*播種日比較!$C$12)</f>
        <v>#N/A</v>
      </c>
      <c r="AD194" s="3">
        <f t="shared" si="103"/>
        <v>68.240234106228513</v>
      </c>
      <c r="AE194" s="3">
        <f t="shared" si="104"/>
        <v>89.120047372632669</v>
      </c>
      <c r="AF194" s="3">
        <f t="shared" si="105"/>
        <v>120.83674098527958</v>
      </c>
      <c r="AG194" s="3">
        <f t="shared" si="106"/>
        <v>168.64634120388058</v>
      </c>
      <c r="AH194" s="3">
        <f t="shared" si="107"/>
        <v>238.98256338686642</v>
      </c>
      <c r="AI194" s="3">
        <f t="shared" si="108"/>
        <v>63.18360008900396</v>
      </c>
      <c r="AJ194" s="3">
        <f t="shared" si="109"/>
        <v>66.194301319695427</v>
      </c>
      <c r="AK194" s="3">
        <f t="shared" si="110"/>
        <v>73.949467836638732</v>
      </c>
      <c r="AL194" s="3">
        <f t="shared" si="111"/>
        <v>89.049043155781661</v>
      </c>
      <c r="AM194" s="3">
        <f t="shared" si="112"/>
        <v>117.21778933520773</v>
      </c>
      <c r="AN194" s="3">
        <f t="shared" si="113"/>
        <v>77.172331842417947</v>
      </c>
      <c r="AO194" s="3">
        <f t="shared" si="114"/>
        <v>86.8549821559767</v>
      </c>
      <c r="AP194" s="3">
        <f t="shared" si="115"/>
        <v>104.29501206713076</v>
      </c>
      <c r="AQ194" s="3">
        <f t="shared" si="116"/>
        <v>136.53073470266389</v>
      </c>
      <c r="AR194" s="3">
        <f t="shared" si="117"/>
        <v>198.68976938442455</v>
      </c>
      <c r="AS194">
        <f>IF(播種日比較!$C$11-AD194&gt;0,0,AS193+1)</f>
        <v>63</v>
      </c>
      <c r="AT194">
        <f>IF(播種日比較!$C$11-AE194&gt;0,0,AT193+1)</f>
        <v>104</v>
      </c>
      <c r="AU194">
        <f>IF(播種日比較!$C$11-AF194&gt;0,0,AU193+1)</f>
        <v>124</v>
      </c>
      <c r="AV194">
        <f>IF(播種日比較!$C$11-AG194&gt;0,0,AV193+1)</f>
        <v>132</v>
      </c>
      <c r="AW194">
        <f>IF(播種日比較!$C$11-AH194&gt;0,0,AW193+1)</f>
        <v>136</v>
      </c>
      <c r="AX194">
        <f>IF(播種日比較!$C$11-AI194&gt;0,0,AX193+1)</f>
        <v>45</v>
      </c>
      <c r="AY194">
        <f>IF(播種日比較!$C$11-AJ194&gt;0,0,AY193+1)</f>
        <v>55</v>
      </c>
      <c r="AZ194">
        <f>IF(播種日比較!$C$11-AK194&gt;0,0,AZ193+1)</f>
        <v>78</v>
      </c>
      <c r="BA194">
        <f>IF(播種日比較!$C$11-AL194&gt;0,0,BA193+1)</f>
        <v>108</v>
      </c>
      <c r="BB194">
        <f>IF(播種日比較!$C$11-AM194&gt;0,0,BB193+1)</f>
        <v>127</v>
      </c>
      <c r="BC194">
        <f>IF(播種日比較!$C$11-AN194&gt;0,0,BC193+1)</f>
        <v>70</v>
      </c>
      <c r="BD194">
        <f>IF(播種日比較!$C$11-AO194&gt;0,0,BD193+1)</f>
        <v>87</v>
      </c>
      <c r="BE194">
        <f>IF(播種日比較!$C$11-AP194&gt;0,0,BE193+1)</f>
        <v>108</v>
      </c>
      <c r="BF194">
        <f>IF(播種日比較!$C$11-AQ194&gt;0,0,BF193+1)</f>
        <v>125</v>
      </c>
      <c r="BG194">
        <f>IF(播種日比較!$C$11-AR194&gt;0,0,BG193+1)</f>
        <v>134</v>
      </c>
      <c r="BH194" s="1">
        <f t="shared" si="118"/>
        <v>42798</v>
      </c>
      <c r="BI194">
        <f t="shared" si="102"/>
        <v>0</v>
      </c>
    </row>
    <row r="195" spans="8:61" x14ac:dyDescent="0.45">
      <c r="H195" s="1" t="e">
        <f t="shared" si="119"/>
        <v>#N/A</v>
      </c>
      <c r="I195" t="e">
        <f>$H195-播種日比較!$C$5</f>
        <v>#N/A</v>
      </c>
      <c r="J195" t="e">
        <f>$H195-播種日比較!$C$6</f>
        <v>#N/A</v>
      </c>
      <c r="K195" t="e">
        <f>$H195-播種日比較!$C$7</f>
        <v>#N/A</v>
      </c>
      <c r="L195" t="e">
        <f>$H195-播種日比較!$C$8</f>
        <v>#N/A</v>
      </c>
      <c r="M195" t="e">
        <f>$H195-播種日比較!$C$9</f>
        <v>#N/A</v>
      </c>
      <c r="N195" s="3" t="e">
        <f t="shared" ref="N195:N260" si="120">IF($I195&lt;0,NA(),$B$29*EXP(-$C$29*EXP(-$D$29*$I195)))</f>
        <v>#N/A</v>
      </c>
      <c r="O195" s="3" t="e">
        <f t="shared" ref="O195:O260" si="121">IF($J195&lt;0,NA(),$B$30*EXP(-$C$30*EXP(-$D$30*$J195)))</f>
        <v>#N/A</v>
      </c>
      <c r="P195" s="3" t="e">
        <f t="shared" ref="P195:P260" si="122">IF($K195&lt;0,NA(),$B$31*EXP(-$C$31*EXP(-$D$31*$K195)))</f>
        <v>#N/A</v>
      </c>
      <c r="Q195" s="3" t="e">
        <f t="shared" ref="Q195:Q260" si="123">IF($L195&lt;0,NA(),$B$32*EXP(-$C$32*EXP(-$D$32*$L195)))</f>
        <v>#N/A</v>
      </c>
      <c r="R195" s="3" t="e">
        <f t="shared" ref="R195:R260" si="124">IF($M195&lt;0,NA(),$B$33*EXP(-$C$33*EXP(-$D$33*$M195)))</f>
        <v>#N/A</v>
      </c>
      <c r="S195" s="3" t="e">
        <f t="shared" ref="S195:S260" si="125">IF($I195&lt;0,NA(),$B$34*EXP(-$C$34*EXP(-$D$34*$I195)))</f>
        <v>#N/A</v>
      </c>
      <c r="T195" s="3" t="e">
        <f t="shared" ref="T195:T260" si="126">IF($J195&lt;0,NA(),$B$35*EXP(-$C$35*EXP(-$D$35*$J195)))</f>
        <v>#N/A</v>
      </c>
      <c r="U195" s="3" t="e">
        <f t="shared" ref="U195:U260" si="127">IF($K195&lt;0,NA(),$B$36*EXP(-$C$36*EXP(-$D$36*$K195)))</f>
        <v>#N/A</v>
      </c>
      <c r="V195" s="3" t="e">
        <f t="shared" ref="V195:V260" si="128">IF($L195&lt;0,NA(),$B$37*EXP(-$C$37*EXP(-$D$37*$L195)))</f>
        <v>#N/A</v>
      </c>
      <c r="W195" s="3" t="e">
        <f t="shared" ref="W195:W260" si="129">IF($M195&lt;0,NA(),$B$38*EXP(-$C$38*EXP(-$D$38*$M195)))</f>
        <v>#N/A</v>
      </c>
      <c r="X195" s="3" t="e">
        <f t="shared" ref="X195:X260" si="130">IF($I195&lt;0,NA(),$B$39*EXP(-$C$39*EXP(-$D$39*$I195)))</f>
        <v>#N/A</v>
      </c>
      <c r="Y195" s="3" t="e">
        <f t="shared" ref="Y195:Y260" si="131">IF($J195&lt;0,NA(),$B$40*EXP(-$C$40*EXP(-$D$40*$J195)))</f>
        <v>#N/A</v>
      </c>
      <c r="Z195" s="3" t="e">
        <f t="shared" ref="Z195:Z260" si="132">IF($K195&lt;0,NA(),$B$41*EXP(-$C$41*EXP(-$D$41*$K195)))</f>
        <v>#N/A</v>
      </c>
      <c r="AA195" s="3" t="e">
        <f t="shared" ref="AA195:AA260" si="133">IF($L195&lt;0,NA(),$B$42*EXP(-$C$42*EXP(-$D$42*$L195)))</f>
        <v>#N/A</v>
      </c>
      <c r="AB195" s="3" t="e">
        <f t="shared" ref="AB195:AB260" si="134">IF($M195&lt;0,NA(),$B$43*EXP(-$C$43*EXP(-$D$43*$M195)))</f>
        <v>#N/A</v>
      </c>
      <c r="AC195" t="e">
        <f>IF(H195&lt;播種日比較!$C$14,0,播種日比較!$C$13*0.02*播種日比較!$C$12)</f>
        <v>#N/A</v>
      </c>
      <c r="AD195" s="3">
        <f t="shared" si="103"/>
        <v>68.240234106228513</v>
      </c>
      <c r="AE195" s="3">
        <f t="shared" si="104"/>
        <v>89.120047372632669</v>
      </c>
      <c r="AF195" s="3">
        <f t="shared" si="105"/>
        <v>120.83674098527958</v>
      </c>
      <c r="AG195" s="3">
        <f t="shared" si="106"/>
        <v>168.64634120388058</v>
      </c>
      <c r="AH195" s="3">
        <f t="shared" si="107"/>
        <v>238.98256338686642</v>
      </c>
      <c r="AI195" s="3">
        <f t="shared" si="108"/>
        <v>63.18360008900396</v>
      </c>
      <c r="AJ195" s="3">
        <f t="shared" si="109"/>
        <v>66.194301319695427</v>
      </c>
      <c r="AK195" s="3">
        <f t="shared" si="110"/>
        <v>73.949467836638732</v>
      </c>
      <c r="AL195" s="3">
        <f t="shared" si="111"/>
        <v>89.049043155781661</v>
      </c>
      <c r="AM195" s="3">
        <f t="shared" si="112"/>
        <v>117.21778933520773</v>
      </c>
      <c r="AN195" s="3">
        <f t="shared" si="113"/>
        <v>77.172331842417947</v>
      </c>
      <c r="AO195" s="3">
        <f t="shared" si="114"/>
        <v>86.8549821559767</v>
      </c>
      <c r="AP195" s="3">
        <f t="shared" si="115"/>
        <v>104.29501206713076</v>
      </c>
      <c r="AQ195" s="3">
        <f t="shared" si="116"/>
        <v>136.53073470266389</v>
      </c>
      <c r="AR195" s="3">
        <f t="shared" si="117"/>
        <v>198.68976938442455</v>
      </c>
      <c r="AS195">
        <f>IF(播種日比較!$C$11-AD195&gt;0,0,AS194+1)</f>
        <v>64</v>
      </c>
      <c r="AT195">
        <f>IF(播種日比較!$C$11-AE195&gt;0,0,AT194+1)</f>
        <v>105</v>
      </c>
      <c r="AU195">
        <f>IF(播種日比較!$C$11-AF195&gt;0,0,AU194+1)</f>
        <v>125</v>
      </c>
      <c r="AV195">
        <f>IF(播種日比較!$C$11-AG195&gt;0,0,AV194+1)</f>
        <v>133</v>
      </c>
      <c r="AW195">
        <f>IF(播種日比較!$C$11-AH195&gt;0,0,AW194+1)</f>
        <v>137</v>
      </c>
      <c r="AX195">
        <f>IF(播種日比較!$C$11-AI195&gt;0,0,AX194+1)</f>
        <v>46</v>
      </c>
      <c r="AY195">
        <f>IF(播種日比較!$C$11-AJ195&gt;0,0,AY194+1)</f>
        <v>56</v>
      </c>
      <c r="AZ195">
        <f>IF(播種日比較!$C$11-AK195&gt;0,0,AZ194+1)</f>
        <v>79</v>
      </c>
      <c r="BA195">
        <f>IF(播種日比較!$C$11-AL195&gt;0,0,BA194+1)</f>
        <v>109</v>
      </c>
      <c r="BB195">
        <f>IF(播種日比較!$C$11-AM195&gt;0,0,BB194+1)</f>
        <v>128</v>
      </c>
      <c r="BC195">
        <f>IF(播種日比較!$C$11-AN195&gt;0,0,BC194+1)</f>
        <v>71</v>
      </c>
      <c r="BD195">
        <f>IF(播種日比較!$C$11-AO195&gt;0,0,BD194+1)</f>
        <v>88</v>
      </c>
      <c r="BE195">
        <f>IF(播種日比較!$C$11-AP195&gt;0,0,BE194+1)</f>
        <v>109</v>
      </c>
      <c r="BF195">
        <f>IF(播種日比較!$C$11-AQ195&gt;0,0,BF194+1)</f>
        <v>126</v>
      </c>
      <c r="BG195">
        <f>IF(播種日比較!$C$11-AR195&gt;0,0,BG194+1)</f>
        <v>135</v>
      </c>
      <c r="BH195" s="1">
        <f t="shared" si="118"/>
        <v>42799</v>
      </c>
      <c r="BI195">
        <f t="shared" si="102"/>
        <v>0</v>
      </c>
    </row>
    <row r="196" spans="8:61" x14ac:dyDescent="0.45">
      <c r="H196" s="1" t="e">
        <f t="shared" si="119"/>
        <v>#N/A</v>
      </c>
      <c r="I196" t="e">
        <f>$H196-播種日比較!$C$5</f>
        <v>#N/A</v>
      </c>
      <c r="J196" t="e">
        <f>$H196-播種日比較!$C$6</f>
        <v>#N/A</v>
      </c>
      <c r="K196" t="e">
        <f>$H196-播種日比較!$C$7</f>
        <v>#N/A</v>
      </c>
      <c r="L196" t="e">
        <f>$H196-播種日比較!$C$8</f>
        <v>#N/A</v>
      </c>
      <c r="M196" t="e">
        <f>$H196-播種日比較!$C$9</f>
        <v>#N/A</v>
      </c>
      <c r="N196" s="3" t="e">
        <f t="shared" si="120"/>
        <v>#N/A</v>
      </c>
      <c r="O196" s="3" t="e">
        <f t="shared" si="121"/>
        <v>#N/A</v>
      </c>
      <c r="P196" s="3" t="e">
        <f t="shared" si="122"/>
        <v>#N/A</v>
      </c>
      <c r="Q196" s="3" t="e">
        <f t="shared" si="123"/>
        <v>#N/A</v>
      </c>
      <c r="R196" s="3" t="e">
        <f t="shared" si="124"/>
        <v>#N/A</v>
      </c>
      <c r="S196" s="3" t="e">
        <f t="shared" si="125"/>
        <v>#N/A</v>
      </c>
      <c r="T196" s="3" t="e">
        <f t="shared" si="126"/>
        <v>#N/A</v>
      </c>
      <c r="U196" s="3" t="e">
        <f t="shared" si="127"/>
        <v>#N/A</v>
      </c>
      <c r="V196" s="3" t="e">
        <f t="shared" si="128"/>
        <v>#N/A</v>
      </c>
      <c r="W196" s="3" t="e">
        <f t="shared" si="129"/>
        <v>#N/A</v>
      </c>
      <c r="X196" s="3" t="e">
        <f t="shared" si="130"/>
        <v>#N/A</v>
      </c>
      <c r="Y196" s="3" t="e">
        <f t="shared" si="131"/>
        <v>#N/A</v>
      </c>
      <c r="Z196" s="3" t="e">
        <f t="shared" si="132"/>
        <v>#N/A</v>
      </c>
      <c r="AA196" s="3" t="e">
        <f t="shared" si="133"/>
        <v>#N/A</v>
      </c>
      <c r="AB196" s="3" t="e">
        <f t="shared" si="134"/>
        <v>#N/A</v>
      </c>
      <c r="AC196" t="e">
        <f>IF(H196&lt;播種日比較!$C$14,0,播種日比較!$C$13*0.02*播種日比較!$C$12)</f>
        <v>#N/A</v>
      </c>
      <c r="AD196" s="3">
        <f t="shared" si="103"/>
        <v>68.240234106228513</v>
      </c>
      <c r="AE196" s="3">
        <f t="shared" si="104"/>
        <v>89.120047372632669</v>
      </c>
      <c r="AF196" s="3">
        <f t="shared" si="105"/>
        <v>120.83674098527958</v>
      </c>
      <c r="AG196" s="3">
        <f t="shared" si="106"/>
        <v>168.64634120388058</v>
      </c>
      <c r="AH196" s="3">
        <f t="shared" si="107"/>
        <v>238.98256338686642</v>
      </c>
      <c r="AI196" s="3">
        <f t="shared" si="108"/>
        <v>63.18360008900396</v>
      </c>
      <c r="AJ196" s="3">
        <f t="shared" si="109"/>
        <v>66.194301319695427</v>
      </c>
      <c r="AK196" s="3">
        <f t="shared" si="110"/>
        <v>73.949467836638732</v>
      </c>
      <c r="AL196" s="3">
        <f t="shared" si="111"/>
        <v>89.049043155781661</v>
      </c>
      <c r="AM196" s="3">
        <f t="shared" si="112"/>
        <v>117.21778933520773</v>
      </c>
      <c r="AN196" s="3">
        <f t="shared" si="113"/>
        <v>77.172331842417947</v>
      </c>
      <c r="AO196" s="3">
        <f t="shared" si="114"/>
        <v>86.8549821559767</v>
      </c>
      <c r="AP196" s="3">
        <f t="shared" si="115"/>
        <v>104.29501206713076</v>
      </c>
      <c r="AQ196" s="3">
        <f t="shared" si="116"/>
        <v>136.53073470266389</v>
      </c>
      <c r="AR196" s="3">
        <f t="shared" si="117"/>
        <v>198.68976938442455</v>
      </c>
      <c r="AS196">
        <f>IF(播種日比較!$C$11-AD196&gt;0,0,AS195+1)</f>
        <v>65</v>
      </c>
      <c r="AT196">
        <f>IF(播種日比較!$C$11-AE196&gt;0,0,AT195+1)</f>
        <v>106</v>
      </c>
      <c r="AU196">
        <f>IF(播種日比較!$C$11-AF196&gt;0,0,AU195+1)</f>
        <v>126</v>
      </c>
      <c r="AV196">
        <f>IF(播種日比較!$C$11-AG196&gt;0,0,AV195+1)</f>
        <v>134</v>
      </c>
      <c r="AW196">
        <f>IF(播種日比較!$C$11-AH196&gt;0,0,AW195+1)</f>
        <v>138</v>
      </c>
      <c r="AX196">
        <f>IF(播種日比較!$C$11-AI196&gt;0,0,AX195+1)</f>
        <v>47</v>
      </c>
      <c r="AY196">
        <f>IF(播種日比較!$C$11-AJ196&gt;0,0,AY195+1)</f>
        <v>57</v>
      </c>
      <c r="AZ196">
        <f>IF(播種日比較!$C$11-AK196&gt;0,0,AZ195+1)</f>
        <v>80</v>
      </c>
      <c r="BA196">
        <f>IF(播種日比較!$C$11-AL196&gt;0,0,BA195+1)</f>
        <v>110</v>
      </c>
      <c r="BB196">
        <f>IF(播種日比較!$C$11-AM196&gt;0,0,BB195+1)</f>
        <v>129</v>
      </c>
      <c r="BC196">
        <f>IF(播種日比較!$C$11-AN196&gt;0,0,BC195+1)</f>
        <v>72</v>
      </c>
      <c r="BD196">
        <f>IF(播種日比較!$C$11-AO196&gt;0,0,BD195+1)</f>
        <v>89</v>
      </c>
      <c r="BE196">
        <f>IF(播種日比較!$C$11-AP196&gt;0,0,BE195+1)</f>
        <v>110</v>
      </c>
      <c r="BF196">
        <f>IF(播種日比較!$C$11-AQ196&gt;0,0,BF195+1)</f>
        <v>127</v>
      </c>
      <c r="BG196">
        <f>IF(播種日比較!$C$11-AR196&gt;0,0,BG195+1)</f>
        <v>136</v>
      </c>
      <c r="BH196" s="1">
        <f t="shared" si="118"/>
        <v>42800</v>
      </c>
      <c r="BI196">
        <f t="shared" ref="BI196:BI259" si="135">COUNTIF(AS196:BG196,0)</f>
        <v>0</v>
      </c>
    </row>
    <row r="197" spans="8:61" x14ac:dyDescent="0.45">
      <c r="H197" s="1" t="e">
        <f t="shared" si="119"/>
        <v>#N/A</v>
      </c>
      <c r="I197" t="e">
        <f>$H197-播種日比較!$C$5</f>
        <v>#N/A</v>
      </c>
      <c r="J197" t="e">
        <f>$H197-播種日比較!$C$6</f>
        <v>#N/A</v>
      </c>
      <c r="K197" t="e">
        <f>$H197-播種日比較!$C$7</f>
        <v>#N/A</v>
      </c>
      <c r="L197" t="e">
        <f>$H197-播種日比較!$C$8</f>
        <v>#N/A</v>
      </c>
      <c r="M197" t="e">
        <f>$H197-播種日比較!$C$9</f>
        <v>#N/A</v>
      </c>
      <c r="N197" s="3" t="e">
        <f t="shared" si="120"/>
        <v>#N/A</v>
      </c>
      <c r="O197" s="3" t="e">
        <f t="shared" si="121"/>
        <v>#N/A</v>
      </c>
      <c r="P197" s="3" t="e">
        <f t="shared" si="122"/>
        <v>#N/A</v>
      </c>
      <c r="Q197" s="3" t="e">
        <f t="shared" si="123"/>
        <v>#N/A</v>
      </c>
      <c r="R197" s="3" t="e">
        <f t="shared" si="124"/>
        <v>#N/A</v>
      </c>
      <c r="S197" s="3" t="e">
        <f t="shared" si="125"/>
        <v>#N/A</v>
      </c>
      <c r="T197" s="3" t="e">
        <f t="shared" si="126"/>
        <v>#N/A</v>
      </c>
      <c r="U197" s="3" t="e">
        <f t="shared" si="127"/>
        <v>#N/A</v>
      </c>
      <c r="V197" s="3" t="e">
        <f t="shared" si="128"/>
        <v>#N/A</v>
      </c>
      <c r="W197" s="3" t="e">
        <f t="shared" si="129"/>
        <v>#N/A</v>
      </c>
      <c r="X197" s="3" t="e">
        <f t="shared" si="130"/>
        <v>#N/A</v>
      </c>
      <c r="Y197" s="3" t="e">
        <f t="shared" si="131"/>
        <v>#N/A</v>
      </c>
      <c r="Z197" s="3" t="e">
        <f t="shared" si="132"/>
        <v>#N/A</v>
      </c>
      <c r="AA197" s="3" t="e">
        <f t="shared" si="133"/>
        <v>#N/A</v>
      </c>
      <c r="AB197" s="3" t="e">
        <f t="shared" si="134"/>
        <v>#N/A</v>
      </c>
      <c r="AC197" t="e">
        <f>IF(H197&lt;播種日比較!$C$14,0,播種日比較!$C$13*0.02*播種日比較!$C$12)</f>
        <v>#N/A</v>
      </c>
      <c r="AD197" s="3">
        <f t="shared" ref="AD197:AD260" si="136">AD196+IF(ISNA(N197),0,$AC197/0.85*1000/N197/100)</f>
        <v>68.240234106228513</v>
      </c>
      <c r="AE197" s="3">
        <f t="shared" ref="AE197:AE260" si="137">AE196+IF(ISNA(O197),0,$AC197/0.85*1000/O197/100)</f>
        <v>89.120047372632669</v>
      </c>
      <c r="AF197" s="3">
        <f t="shared" ref="AF197:AF260" si="138">AF196+IF(ISNA(P197),0,$AC197/0.85*1000/P197/100)</f>
        <v>120.83674098527958</v>
      </c>
      <c r="AG197" s="3">
        <f t="shared" ref="AG197:AG260" si="139">AG196+IF(ISNA(Q197),0,$AC197/0.85*1000/Q197/100)</f>
        <v>168.64634120388058</v>
      </c>
      <c r="AH197" s="3">
        <f t="shared" ref="AH197:AH260" si="140">AH196+IF(ISNA(R197),0,$AC197/0.85*1000/R197/100)</f>
        <v>238.98256338686642</v>
      </c>
      <c r="AI197" s="3">
        <f t="shared" ref="AI197:AI260" si="141">AI196+IF(ISNA(S197),0,$AC197/0.85*1000/S197/100)</f>
        <v>63.18360008900396</v>
      </c>
      <c r="AJ197" s="3">
        <f t="shared" ref="AJ197:AJ260" si="142">AJ196+IF(ISNA(T197),0,$AC197/0.85*1000/T197/100)</f>
        <v>66.194301319695427</v>
      </c>
      <c r="AK197" s="3">
        <f t="shared" ref="AK197:AK260" si="143">AK196+IF(ISNA(U197),0,$AC197/0.85*1000/U197/100)</f>
        <v>73.949467836638732</v>
      </c>
      <c r="AL197" s="3">
        <f t="shared" ref="AL197:AL260" si="144">AL196+IF(ISNA(V197),0,$AC197/0.85*1000/V197/100)</f>
        <v>89.049043155781661</v>
      </c>
      <c r="AM197" s="3">
        <f t="shared" ref="AM197:AM260" si="145">AM196+IF(ISNA(W197),0,$AC197/0.85*1000/W197/100)</f>
        <v>117.21778933520773</v>
      </c>
      <c r="AN197" s="3">
        <f t="shared" ref="AN197:AN260" si="146">AN196+IF(ISNA(X197),0,$AC197/0.85*1000/X197/100)</f>
        <v>77.172331842417947</v>
      </c>
      <c r="AO197" s="3">
        <f t="shared" ref="AO197:AO260" si="147">AO196+IF(ISNA(Y197),0,$AC197/0.85*1000/Y197/100)</f>
        <v>86.8549821559767</v>
      </c>
      <c r="AP197" s="3">
        <f t="shared" ref="AP197:AP260" si="148">AP196+IF(ISNA(Z197),0,$AC197/0.85*1000/Z197/100)</f>
        <v>104.29501206713076</v>
      </c>
      <c r="AQ197" s="3">
        <f t="shared" ref="AQ197:AQ260" si="149">AQ196+IF(ISNA(AA197),0,$AC197/0.85*1000/AA197/100)</f>
        <v>136.53073470266389</v>
      </c>
      <c r="AR197" s="3">
        <f t="shared" ref="AR197:AR260" si="150">AR196+IF(ISNA(AB197),0,$AC197/0.85*1000/AB197/100)</f>
        <v>198.68976938442455</v>
      </c>
      <c r="AS197">
        <f>IF(播種日比較!$C$11-AD197&gt;0,0,AS196+1)</f>
        <v>66</v>
      </c>
      <c r="AT197">
        <f>IF(播種日比較!$C$11-AE197&gt;0,0,AT196+1)</f>
        <v>107</v>
      </c>
      <c r="AU197">
        <f>IF(播種日比較!$C$11-AF197&gt;0,0,AU196+1)</f>
        <v>127</v>
      </c>
      <c r="AV197">
        <f>IF(播種日比較!$C$11-AG197&gt;0,0,AV196+1)</f>
        <v>135</v>
      </c>
      <c r="AW197">
        <f>IF(播種日比較!$C$11-AH197&gt;0,0,AW196+1)</f>
        <v>139</v>
      </c>
      <c r="AX197">
        <f>IF(播種日比較!$C$11-AI197&gt;0,0,AX196+1)</f>
        <v>48</v>
      </c>
      <c r="AY197">
        <f>IF(播種日比較!$C$11-AJ197&gt;0,0,AY196+1)</f>
        <v>58</v>
      </c>
      <c r="AZ197">
        <f>IF(播種日比較!$C$11-AK197&gt;0,0,AZ196+1)</f>
        <v>81</v>
      </c>
      <c r="BA197">
        <f>IF(播種日比較!$C$11-AL197&gt;0,0,BA196+1)</f>
        <v>111</v>
      </c>
      <c r="BB197">
        <f>IF(播種日比較!$C$11-AM197&gt;0,0,BB196+1)</f>
        <v>130</v>
      </c>
      <c r="BC197">
        <f>IF(播種日比較!$C$11-AN197&gt;0,0,BC196+1)</f>
        <v>73</v>
      </c>
      <c r="BD197">
        <f>IF(播種日比較!$C$11-AO197&gt;0,0,BD196+1)</f>
        <v>90</v>
      </c>
      <c r="BE197">
        <f>IF(播種日比較!$C$11-AP197&gt;0,0,BE196+1)</f>
        <v>111</v>
      </c>
      <c r="BF197">
        <f>IF(播種日比較!$C$11-AQ197&gt;0,0,BF196+1)</f>
        <v>128</v>
      </c>
      <c r="BG197">
        <f>IF(播種日比較!$C$11-AR197&gt;0,0,BG196+1)</f>
        <v>137</v>
      </c>
      <c r="BH197" s="1">
        <f t="shared" ref="BH197:BH260" si="151">BH196+1</f>
        <v>42801</v>
      </c>
      <c r="BI197">
        <f t="shared" si="135"/>
        <v>0</v>
      </c>
    </row>
    <row r="198" spans="8:61" x14ac:dyDescent="0.45">
      <c r="H198" s="1" t="e">
        <f t="shared" si="119"/>
        <v>#N/A</v>
      </c>
      <c r="I198" t="e">
        <f>$H198-播種日比較!$C$5</f>
        <v>#N/A</v>
      </c>
      <c r="J198" t="e">
        <f>$H198-播種日比較!$C$6</f>
        <v>#N/A</v>
      </c>
      <c r="K198" t="e">
        <f>$H198-播種日比較!$C$7</f>
        <v>#N/A</v>
      </c>
      <c r="L198" t="e">
        <f>$H198-播種日比較!$C$8</f>
        <v>#N/A</v>
      </c>
      <c r="M198" t="e">
        <f>$H198-播種日比較!$C$9</f>
        <v>#N/A</v>
      </c>
      <c r="N198" s="3" t="e">
        <f t="shared" si="120"/>
        <v>#N/A</v>
      </c>
      <c r="O198" s="3" t="e">
        <f t="shared" si="121"/>
        <v>#N/A</v>
      </c>
      <c r="P198" s="3" t="e">
        <f t="shared" si="122"/>
        <v>#N/A</v>
      </c>
      <c r="Q198" s="3" t="e">
        <f t="shared" si="123"/>
        <v>#N/A</v>
      </c>
      <c r="R198" s="3" t="e">
        <f t="shared" si="124"/>
        <v>#N/A</v>
      </c>
      <c r="S198" s="3" t="e">
        <f t="shared" si="125"/>
        <v>#N/A</v>
      </c>
      <c r="T198" s="3" t="e">
        <f t="shared" si="126"/>
        <v>#N/A</v>
      </c>
      <c r="U198" s="3" t="e">
        <f t="shared" si="127"/>
        <v>#N/A</v>
      </c>
      <c r="V198" s="3" t="e">
        <f t="shared" si="128"/>
        <v>#N/A</v>
      </c>
      <c r="W198" s="3" t="e">
        <f t="shared" si="129"/>
        <v>#N/A</v>
      </c>
      <c r="X198" s="3" t="e">
        <f t="shared" si="130"/>
        <v>#N/A</v>
      </c>
      <c r="Y198" s="3" t="e">
        <f t="shared" si="131"/>
        <v>#N/A</v>
      </c>
      <c r="Z198" s="3" t="e">
        <f t="shared" si="132"/>
        <v>#N/A</v>
      </c>
      <c r="AA198" s="3" t="e">
        <f t="shared" si="133"/>
        <v>#N/A</v>
      </c>
      <c r="AB198" s="3" t="e">
        <f t="shared" si="134"/>
        <v>#N/A</v>
      </c>
      <c r="AC198" t="e">
        <f>IF(H198&lt;播種日比較!$C$14,0,播種日比較!$C$13*0.02*播種日比較!$C$12)</f>
        <v>#N/A</v>
      </c>
      <c r="AD198" s="3">
        <f t="shared" si="136"/>
        <v>68.240234106228513</v>
      </c>
      <c r="AE198" s="3">
        <f t="shared" si="137"/>
        <v>89.120047372632669</v>
      </c>
      <c r="AF198" s="3">
        <f t="shared" si="138"/>
        <v>120.83674098527958</v>
      </c>
      <c r="AG198" s="3">
        <f t="shared" si="139"/>
        <v>168.64634120388058</v>
      </c>
      <c r="AH198" s="3">
        <f t="shared" si="140"/>
        <v>238.98256338686642</v>
      </c>
      <c r="AI198" s="3">
        <f t="shared" si="141"/>
        <v>63.18360008900396</v>
      </c>
      <c r="AJ198" s="3">
        <f t="shared" si="142"/>
        <v>66.194301319695427</v>
      </c>
      <c r="AK198" s="3">
        <f t="shared" si="143"/>
        <v>73.949467836638732</v>
      </c>
      <c r="AL198" s="3">
        <f t="shared" si="144"/>
        <v>89.049043155781661</v>
      </c>
      <c r="AM198" s="3">
        <f t="shared" si="145"/>
        <v>117.21778933520773</v>
      </c>
      <c r="AN198" s="3">
        <f t="shared" si="146"/>
        <v>77.172331842417947</v>
      </c>
      <c r="AO198" s="3">
        <f t="shared" si="147"/>
        <v>86.8549821559767</v>
      </c>
      <c r="AP198" s="3">
        <f t="shared" si="148"/>
        <v>104.29501206713076</v>
      </c>
      <c r="AQ198" s="3">
        <f t="shared" si="149"/>
        <v>136.53073470266389</v>
      </c>
      <c r="AR198" s="3">
        <f t="shared" si="150"/>
        <v>198.68976938442455</v>
      </c>
      <c r="AS198">
        <f>IF(播種日比較!$C$11-AD198&gt;0,0,AS197+1)</f>
        <v>67</v>
      </c>
      <c r="AT198">
        <f>IF(播種日比較!$C$11-AE198&gt;0,0,AT197+1)</f>
        <v>108</v>
      </c>
      <c r="AU198">
        <f>IF(播種日比較!$C$11-AF198&gt;0,0,AU197+1)</f>
        <v>128</v>
      </c>
      <c r="AV198">
        <f>IF(播種日比較!$C$11-AG198&gt;0,0,AV197+1)</f>
        <v>136</v>
      </c>
      <c r="AW198">
        <f>IF(播種日比較!$C$11-AH198&gt;0,0,AW197+1)</f>
        <v>140</v>
      </c>
      <c r="AX198">
        <f>IF(播種日比較!$C$11-AI198&gt;0,0,AX197+1)</f>
        <v>49</v>
      </c>
      <c r="AY198">
        <f>IF(播種日比較!$C$11-AJ198&gt;0,0,AY197+1)</f>
        <v>59</v>
      </c>
      <c r="AZ198">
        <f>IF(播種日比較!$C$11-AK198&gt;0,0,AZ197+1)</f>
        <v>82</v>
      </c>
      <c r="BA198">
        <f>IF(播種日比較!$C$11-AL198&gt;0,0,BA197+1)</f>
        <v>112</v>
      </c>
      <c r="BB198">
        <f>IF(播種日比較!$C$11-AM198&gt;0,0,BB197+1)</f>
        <v>131</v>
      </c>
      <c r="BC198">
        <f>IF(播種日比較!$C$11-AN198&gt;0,0,BC197+1)</f>
        <v>74</v>
      </c>
      <c r="BD198">
        <f>IF(播種日比較!$C$11-AO198&gt;0,0,BD197+1)</f>
        <v>91</v>
      </c>
      <c r="BE198">
        <f>IF(播種日比較!$C$11-AP198&gt;0,0,BE197+1)</f>
        <v>112</v>
      </c>
      <c r="BF198">
        <f>IF(播種日比較!$C$11-AQ198&gt;0,0,BF197+1)</f>
        <v>129</v>
      </c>
      <c r="BG198">
        <f>IF(播種日比較!$C$11-AR198&gt;0,0,BG197+1)</f>
        <v>138</v>
      </c>
      <c r="BH198" s="1">
        <f t="shared" si="151"/>
        <v>42802</v>
      </c>
      <c r="BI198">
        <f t="shared" si="135"/>
        <v>0</v>
      </c>
    </row>
    <row r="199" spans="8:61" x14ac:dyDescent="0.45">
      <c r="H199" s="1" t="e">
        <f t="shared" si="119"/>
        <v>#N/A</v>
      </c>
      <c r="I199" t="e">
        <f>$H199-播種日比較!$C$5</f>
        <v>#N/A</v>
      </c>
      <c r="J199" t="e">
        <f>$H199-播種日比較!$C$6</f>
        <v>#N/A</v>
      </c>
      <c r="K199" t="e">
        <f>$H199-播種日比較!$C$7</f>
        <v>#N/A</v>
      </c>
      <c r="L199" t="e">
        <f>$H199-播種日比較!$C$8</f>
        <v>#N/A</v>
      </c>
      <c r="M199" t="e">
        <f>$H199-播種日比較!$C$9</f>
        <v>#N/A</v>
      </c>
      <c r="N199" s="3" t="e">
        <f t="shared" si="120"/>
        <v>#N/A</v>
      </c>
      <c r="O199" s="3" t="e">
        <f t="shared" si="121"/>
        <v>#N/A</v>
      </c>
      <c r="P199" s="3" t="e">
        <f t="shared" si="122"/>
        <v>#N/A</v>
      </c>
      <c r="Q199" s="3" t="e">
        <f t="shared" si="123"/>
        <v>#N/A</v>
      </c>
      <c r="R199" s="3" t="e">
        <f t="shared" si="124"/>
        <v>#N/A</v>
      </c>
      <c r="S199" s="3" t="e">
        <f t="shared" si="125"/>
        <v>#N/A</v>
      </c>
      <c r="T199" s="3" t="e">
        <f t="shared" si="126"/>
        <v>#N/A</v>
      </c>
      <c r="U199" s="3" t="e">
        <f t="shared" si="127"/>
        <v>#N/A</v>
      </c>
      <c r="V199" s="3" t="e">
        <f t="shared" si="128"/>
        <v>#N/A</v>
      </c>
      <c r="W199" s="3" t="e">
        <f t="shared" si="129"/>
        <v>#N/A</v>
      </c>
      <c r="X199" s="3" t="e">
        <f t="shared" si="130"/>
        <v>#N/A</v>
      </c>
      <c r="Y199" s="3" t="e">
        <f t="shared" si="131"/>
        <v>#N/A</v>
      </c>
      <c r="Z199" s="3" t="e">
        <f t="shared" si="132"/>
        <v>#N/A</v>
      </c>
      <c r="AA199" s="3" t="e">
        <f t="shared" si="133"/>
        <v>#N/A</v>
      </c>
      <c r="AB199" s="3" t="e">
        <f t="shared" si="134"/>
        <v>#N/A</v>
      </c>
      <c r="AC199" t="e">
        <f>IF(H199&lt;播種日比較!$C$14,0,播種日比較!$C$13*0.02*播種日比較!$C$12)</f>
        <v>#N/A</v>
      </c>
      <c r="AD199" s="3">
        <f t="shared" si="136"/>
        <v>68.240234106228513</v>
      </c>
      <c r="AE199" s="3">
        <f t="shared" si="137"/>
        <v>89.120047372632669</v>
      </c>
      <c r="AF199" s="3">
        <f t="shared" si="138"/>
        <v>120.83674098527958</v>
      </c>
      <c r="AG199" s="3">
        <f t="shared" si="139"/>
        <v>168.64634120388058</v>
      </c>
      <c r="AH199" s="3">
        <f t="shared" si="140"/>
        <v>238.98256338686642</v>
      </c>
      <c r="AI199" s="3">
        <f t="shared" si="141"/>
        <v>63.18360008900396</v>
      </c>
      <c r="AJ199" s="3">
        <f t="shared" si="142"/>
        <v>66.194301319695427</v>
      </c>
      <c r="AK199" s="3">
        <f t="shared" si="143"/>
        <v>73.949467836638732</v>
      </c>
      <c r="AL199" s="3">
        <f t="shared" si="144"/>
        <v>89.049043155781661</v>
      </c>
      <c r="AM199" s="3">
        <f t="shared" si="145"/>
        <v>117.21778933520773</v>
      </c>
      <c r="AN199" s="3">
        <f t="shared" si="146"/>
        <v>77.172331842417947</v>
      </c>
      <c r="AO199" s="3">
        <f t="shared" si="147"/>
        <v>86.8549821559767</v>
      </c>
      <c r="AP199" s="3">
        <f t="shared" si="148"/>
        <v>104.29501206713076</v>
      </c>
      <c r="AQ199" s="3">
        <f t="shared" si="149"/>
        <v>136.53073470266389</v>
      </c>
      <c r="AR199" s="3">
        <f t="shared" si="150"/>
        <v>198.68976938442455</v>
      </c>
      <c r="AS199">
        <f>IF(播種日比較!$C$11-AD199&gt;0,0,AS198+1)</f>
        <v>68</v>
      </c>
      <c r="AT199">
        <f>IF(播種日比較!$C$11-AE199&gt;0,0,AT198+1)</f>
        <v>109</v>
      </c>
      <c r="AU199">
        <f>IF(播種日比較!$C$11-AF199&gt;0,0,AU198+1)</f>
        <v>129</v>
      </c>
      <c r="AV199">
        <f>IF(播種日比較!$C$11-AG199&gt;0,0,AV198+1)</f>
        <v>137</v>
      </c>
      <c r="AW199">
        <f>IF(播種日比較!$C$11-AH199&gt;0,0,AW198+1)</f>
        <v>141</v>
      </c>
      <c r="AX199">
        <f>IF(播種日比較!$C$11-AI199&gt;0,0,AX198+1)</f>
        <v>50</v>
      </c>
      <c r="AY199">
        <f>IF(播種日比較!$C$11-AJ199&gt;0,0,AY198+1)</f>
        <v>60</v>
      </c>
      <c r="AZ199">
        <f>IF(播種日比較!$C$11-AK199&gt;0,0,AZ198+1)</f>
        <v>83</v>
      </c>
      <c r="BA199">
        <f>IF(播種日比較!$C$11-AL199&gt;0,0,BA198+1)</f>
        <v>113</v>
      </c>
      <c r="BB199">
        <f>IF(播種日比較!$C$11-AM199&gt;0,0,BB198+1)</f>
        <v>132</v>
      </c>
      <c r="BC199">
        <f>IF(播種日比較!$C$11-AN199&gt;0,0,BC198+1)</f>
        <v>75</v>
      </c>
      <c r="BD199">
        <f>IF(播種日比較!$C$11-AO199&gt;0,0,BD198+1)</f>
        <v>92</v>
      </c>
      <c r="BE199">
        <f>IF(播種日比較!$C$11-AP199&gt;0,0,BE198+1)</f>
        <v>113</v>
      </c>
      <c r="BF199">
        <f>IF(播種日比較!$C$11-AQ199&gt;0,0,BF198+1)</f>
        <v>130</v>
      </c>
      <c r="BG199">
        <f>IF(播種日比較!$C$11-AR199&gt;0,0,BG198+1)</f>
        <v>139</v>
      </c>
      <c r="BH199" s="1">
        <f t="shared" si="151"/>
        <v>42803</v>
      </c>
      <c r="BI199">
        <f t="shared" si="135"/>
        <v>0</v>
      </c>
    </row>
    <row r="200" spans="8:61" x14ac:dyDescent="0.45">
      <c r="H200" s="1" t="e">
        <f t="shared" si="119"/>
        <v>#N/A</v>
      </c>
      <c r="I200" t="e">
        <f>$H200-播種日比較!$C$5</f>
        <v>#N/A</v>
      </c>
      <c r="J200" t="e">
        <f>$H200-播種日比較!$C$6</f>
        <v>#N/A</v>
      </c>
      <c r="K200" t="e">
        <f>$H200-播種日比較!$C$7</f>
        <v>#N/A</v>
      </c>
      <c r="L200" t="e">
        <f>$H200-播種日比較!$C$8</f>
        <v>#N/A</v>
      </c>
      <c r="M200" t="e">
        <f>$H200-播種日比較!$C$9</f>
        <v>#N/A</v>
      </c>
      <c r="N200" s="3" t="e">
        <f t="shared" si="120"/>
        <v>#N/A</v>
      </c>
      <c r="O200" s="3" t="e">
        <f t="shared" si="121"/>
        <v>#N/A</v>
      </c>
      <c r="P200" s="3" t="e">
        <f t="shared" si="122"/>
        <v>#N/A</v>
      </c>
      <c r="Q200" s="3" t="e">
        <f t="shared" si="123"/>
        <v>#N/A</v>
      </c>
      <c r="R200" s="3" t="e">
        <f t="shared" si="124"/>
        <v>#N/A</v>
      </c>
      <c r="S200" s="3" t="e">
        <f t="shared" si="125"/>
        <v>#N/A</v>
      </c>
      <c r="T200" s="3" t="e">
        <f t="shared" si="126"/>
        <v>#N/A</v>
      </c>
      <c r="U200" s="3" t="e">
        <f t="shared" si="127"/>
        <v>#N/A</v>
      </c>
      <c r="V200" s="3" t="e">
        <f t="shared" si="128"/>
        <v>#N/A</v>
      </c>
      <c r="W200" s="3" t="e">
        <f t="shared" si="129"/>
        <v>#N/A</v>
      </c>
      <c r="X200" s="3" t="e">
        <f t="shared" si="130"/>
        <v>#N/A</v>
      </c>
      <c r="Y200" s="3" t="e">
        <f t="shared" si="131"/>
        <v>#N/A</v>
      </c>
      <c r="Z200" s="3" t="e">
        <f t="shared" si="132"/>
        <v>#N/A</v>
      </c>
      <c r="AA200" s="3" t="e">
        <f t="shared" si="133"/>
        <v>#N/A</v>
      </c>
      <c r="AB200" s="3" t="e">
        <f t="shared" si="134"/>
        <v>#N/A</v>
      </c>
      <c r="AC200" t="e">
        <f>IF(H200&lt;播種日比較!$C$14,0,播種日比較!$C$13*0.02*播種日比較!$C$12)</f>
        <v>#N/A</v>
      </c>
      <c r="AD200" s="3">
        <f t="shared" si="136"/>
        <v>68.240234106228513</v>
      </c>
      <c r="AE200" s="3">
        <f t="shared" si="137"/>
        <v>89.120047372632669</v>
      </c>
      <c r="AF200" s="3">
        <f t="shared" si="138"/>
        <v>120.83674098527958</v>
      </c>
      <c r="AG200" s="3">
        <f t="shared" si="139"/>
        <v>168.64634120388058</v>
      </c>
      <c r="AH200" s="3">
        <f t="shared" si="140"/>
        <v>238.98256338686642</v>
      </c>
      <c r="AI200" s="3">
        <f t="shared" si="141"/>
        <v>63.18360008900396</v>
      </c>
      <c r="AJ200" s="3">
        <f t="shared" si="142"/>
        <v>66.194301319695427</v>
      </c>
      <c r="AK200" s="3">
        <f t="shared" si="143"/>
        <v>73.949467836638732</v>
      </c>
      <c r="AL200" s="3">
        <f t="shared" si="144"/>
        <v>89.049043155781661</v>
      </c>
      <c r="AM200" s="3">
        <f t="shared" si="145"/>
        <v>117.21778933520773</v>
      </c>
      <c r="AN200" s="3">
        <f t="shared" si="146"/>
        <v>77.172331842417947</v>
      </c>
      <c r="AO200" s="3">
        <f t="shared" si="147"/>
        <v>86.8549821559767</v>
      </c>
      <c r="AP200" s="3">
        <f t="shared" si="148"/>
        <v>104.29501206713076</v>
      </c>
      <c r="AQ200" s="3">
        <f t="shared" si="149"/>
        <v>136.53073470266389</v>
      </c>
      <c r="AR200" s="3">
        <f t="shared" si="150"/>
        <v>198.68976938442455</v>
      </c>
      <c r="AS200">
        <f>IF(播種日比較!$C$11-AD200&gt;0,0,AS199+1)</f>
        <v>69</v>
      </c>
      <c r="AT200">
        <f>IF(播種日比較!$C$11-AE200&gt;0,0,AT199+1)</f>
        <v>110</v>
      </c>
      <c r="AU200">
        <f>IF(播種日比較!$C$11-AF200&gt;0,0,AU199+1)</f>
        <v>130</v>
      </c>
      <c r="AV200">
        <f>IF(播種日比較!$C$11-AG200&gt;0,0,AV199+1)</f>
        <v>138</v>
      </c>
      <c r="AW200">
        <f>IF(播種日比較!$C$11-AH200&gt;0,0,AW199+1)</f>
        <v>142</v>
      </c>
      <c r="AX200">
        <f>IF(播種日比較!$C$11-AI200&gt;0,0,AX199+1)</f>
        <v>51</v>
      </c>
      <c r="AY200">
        <f>IF(播種日比較!$C$11-AJ200&gt;0,0,AY199+1)</f>
        <v>61</v>
      </c>
      <c r="AZ200">
        <f>IF(播種日比較!$C$11-AK200&gt;0,0,AZ199+1)</f>
        <v>84</v>
      </c>
      <c r="BA200">
        <f>IF(播種日比較!$C$11-AL200&gt;0,0,BA199+1)</f>
        <v>114</v>
      </c>
      <c r="BB200">
        <f>IF(播種日比較!$C$11-AM200&gt;0,0,BB199+1)</f>
        <v>133</v>
      </c>
      <c r="BC200">
        <f>IF(播種日比較!$C$11-AN200&gt;0,0,BC199+1)</f>
        <v>76</v>
      </c>
      <c r="BD200">
        <f>IF(播種日比較!$C$11-AO200&gt;0,0,BD199+1)</f>
        <v>93</v>
      </c>
      <c r="BE200">
        <f>IF(播種日比較!$C$11-AP200&gt;0,0,BE199+1)</f>
        <v>114</v>
      </c>
      <c r="BF200">
        <f>IF(播種日比較!$C$11-AQ200&gt;0,0,BF199+1)</f>
        <v>131</v>
      </c>
      <c r="BG200">
        <f>IF(播種日比較!$C$11-AR200&gt;0,0,BG199+1)</f>
        <v>140</v>
      </c>
      <c r="BH200" s="1">
        <f t="shared" si="151"/>
        <v>42804</v>
      </c>
      <c r="BI200">
        <f t="shared" si="135"/>
        <v>0</v>
      </c>
    </row>
    <row r="201" spans="8:61" x14ac:dyDescent="0.45">
      <c r="H201" s="1" t="e">
        <f t="shared" si="119"/>
        <v>#N/A</v>
      </c>
      <c r="I201" t="e">
        <f>$H201-播種日比較!$C$5</f>
        <v>#N/A</v>
      </c>
      <c r="J201" t="e">
        <f>$H201-播種日比較!$C$6</f>
        <v>#N/A</v>
      </c>
      <c r="K201" t="e">
        <f>$H201-播種日比較!$C$7</f>
        <v>#N/A</v>
      </c>
      <c r="L201" t="e">
        <f>$H201-播種日比較!$C$8</f>
        <v>#N/A</v>
      </c>
      <c r="M201" t="e">
        <f>$H201-播種日比較!$C$9</f>
        <v>#N/A</v>
      </c>
      <c r="N201" s="3" t="e">
        <f t="shared" si="120"/>
        <v>#N/A</v>
      </c>
      <c r="O201" s="3" t="e">
        <f t="shared" si="121"/>
        <v>#N/A</v>
      </c>
      <c r="P201" s="3" t="e">
        <f t="shared" si="122"/>
        <v>#N/A</v>
      </c>
      <c r="Q201" s="3" t="e">
        <f t="shared" si="123"/>
        <v>#N/A</v>
      </c>
      <c r="R201" s="3" t="e">
        <f t="shared" si="124"/>
        <v>#N/A</v>
      </c>
      <c r="S201" s="3" t="e">
        <f t="shared" si="125"/>
        <v>#N/A</v>
      </c>
      <c r="T201" s="3" t="e">
        <f t="shared" si="126"/>
        <v>#N/A</v>
      </c>
      <c r="U201" s="3" t="e">
        <f t="shared" si="127"/>
        <v>#N/A</v>
      </c>
      <c r="V201" s="3" t="e">
        <f t="shared" si="128"/>
        <v>#N/A</v>
      </c>
      <c r="W201" s="3" t="e">
        <f t="shared" si="129"/>
        <v>#N/A</v>
      </c>
      <c r="X201" s="3" t="e">
        <f t="shared" si="130"/>
        <v>#N/A</v>
      </c>
      <c r="Y201" s="3" t="e">
        <f t="shared" si="131"/>
        <v>#N/A</v>
      </c>
      <c r="Z201" s="3" t="e">
        <f t="shared" si="132"/>
        <v>#N/A</v>
      </c>
      <c r="AA201" s="3" t="e">
        <f t="shared" si="133"/>
        <v>#N/A</v>
      </c>
      <c r="AB201" s="3" t="e">
        <f t="shared" si="134"/>
        <v>#N/A</v>
      </c>
      <c r="AC201" t="e">
        <f>IF(H201&lt;播種日比較!$C$14,0,播種日比較!$C$13*0.02*播種日比較!$C$12)</f>
        <v>#N/A</v>
      </c>
      <c r="AD201" s="3">
        <f t="shared" si="136"/>
        <v>68.240234106228513</v>
      </c>
      <c r="AE201" s="3">
        <f t="shared" si="137"/>
        <v>89.120047372632669</v>
      </c>
      <c r="AF201" s="3">
        <f t="shared" si="138"/>
        <v>120.83674098527958</v>
      </c>
      <c r="AG201" s="3">
        <f t="shared" si="139"/>
        <v>168.64634120388058</v>
      </c>
      <c r="AH201" s="3">
        <f t="shared" si="140"/>
        <v>238.98256338686642</v>
      </c>
      <c r="AI201" s="3">
        <f t="shared" si="141"/>
        <v>63.18360008900396</v>
      </c>
      <c r="AJ201" s="3">
        <f t="shared" si="142"/>
        <v>66.194301319695427</v>
      </c>
      <c r="AK201" s="3">
        <f t="shared" si="143"/>
        <v>73.949467836638732</v>
      </c>
      <c r="AL201" s="3">
        <f t="shared" si="144"/>
        <v>89.049043155781661</v>
      </c>
      <c r="AM201" s="3">
        <f t="shared" si="145"/>
        <v>117.21778933520773</v>
      </c>
      <c r="AN201" s="3">
        <f t="shared" si="146"/>
        <v>77.172331842417947</v>
      </c>
      <c r="AO201" s="3">
        <f t="shared" si="147"/>
        <v>86.8549821559767</v>
      </c>
      <c r="AP201" s="3">
        <f t="shared" si="148"/>
        <v>104.29501206713076</v>
      </c>
      <c r="AQ201" s="3">
        <f t="shared" si="149"/>
        <v>136.53073470266389</v>
      </c>
      <c r="AR201" s="3">
        <f t="shared" si="150"/>
        <v>198.68976938442455</v>
      </c>
      <c r="AS201">
        <f>IF(播種日比較!$C$11-AD201&gt;0,0,AS200+1)</f>
        <v>70</v>
      </c>
      <c r="AT201">
        <f>IF(播種日比較!$C$11-AE201&gt;0,0,AT200+1)</f>
        <v>111</v>
      </c>
      <c r="AU201">
        <f>IF(播種日比較!$C$11-AF201&gt;0,0,AU200+1)</f>
        <v>131</v>
      </c>
      <c r="AV201">
        <f>IF(播種日比較!$C$11-AG201&gt;0,0,AV200+1)</f>
        <v>139</v>
      </c>
      <c r="AW201">
        <f>IF(播種日比較!$C$11-AH201&gt;0,0,AW200+1)</f>
        <v>143</v>
      </c>
      <c r="AX201">
        <f>IF(播種日比較!$C$11-AI201&gt;0,0,AX200+1)</f>
        <v>52</v>
      </c>
      <c r="AY201">
        <f>IF(播種日比較!$C$11-AJ201&gt;0,0,AY200+1)</f>
        <v>62</v>
      </c>
      <c r="AZ201">
        <f>IF(播種日比較!$C$11-AK201&gt;0,0,AZ200+1)</f>
        <v>85</v>
      </c>
      <c r="BA201">
        <f>IF(播種日比較!$C$11-AL201&gt;0,0,BA200+1)</f>
        <v>115</v>
      </c>
      <c r="BB201">
        <f>IF(播種日比較!$C$11-AM201&gt;0,0,BB200+1)</f>
        <v>134</v>
      </c>
      <c r="BC201">
        <f>IF(播種日比較!$C$11-AN201&gt;0,0,BC200+1)</f>
        <v>77</v>
      </c>
      <c r="BD201">
        <f>IF(播種日比較!$C$11-AO201&gt;0,0,BD200+1)</f>
        <v>94</v>
      </c>
      <c r="BE201">
        <f>IF(播種日比較!$C$11-AP201&gt;0,0,BE200+1)</f>
        <v>115</v>
      </c>
      <c r="BF201">
        <f>IF(播種日比較!$C$11-AQ201&gt;0,0,BF200+1)</f>
        <v>132</v>
      </c>
      <c r="BG201">
        <f>IF(播種日比較!$C$11-AR201&gt;0,0,BG200+1)</f>
        <v>141</v>
      </c>
      <c r="BH201" s="1">
        <f t="shared" si="151"/>
        <v>42805</v>
      </c>
      <c r="BI201">
        <f t="shared" si="135"/>
        <v>0</v>
      </c>
    </row>
    <row r="202" spans="8:61" x14ac:dyDescent="0.45">
      <c r="H202" s="1" t="e">
        <f t="shared" si="119"/>
        <v>#N/A</v>
      </c>
      <c r="I202" t="e">
        <f>$H202-播種日比較!$C$5</f>
        <v>#N/A</v>
      </c>
      <c r="J202" t="e">
        <f>$H202-播種日比較!$C$6</f>
        <v>#N/A</v>
      </c>
      <c r="K202" t="e">
        <f>$H202-播種日比較!$C$7</f>
        <v>#N/A</v>
      </c>
      <c r="L202" t="e">
        <f>$H202-播種日比較!$C$8</f>
        <v>#N/A</v>
      </c>
      <c r="M202" t="e">
        <f>$H202-播種日比較!$C$9</f>
        <v>#N/A</v>
      </c>
      <c r="N202" s="3" t="e">
        <f t="shared" si="120"/>
        <v>#N/A</v>
      </c>
      <c r="O202" s="3" t="e">
        <f t="shared" si="121"/>
        <v>#N/A</v>
      </c>
      <c r="P202" s="3" t="e">
        <f t="shared" si="122"/>
        <v>#N/A</v>
      </c>
      <c r="Q202" s="3" t="e">
        <f t="shared" si="123"/>
        <v>#N/A</v>
      </c>
      <c r="R202" s="3" t="e">
        <f t="shared" si="124"/>
        <v>#N/A</v>
      </c>
      <c r="S202" s="3" t="e">
        <f t="shared" si="125"/>
        <v>#N/A</v>
      </c>
      <c r="T202" s="3" t="e">
        <f t="shared" si="126"/>
        <v>#N/A</v>
      </c>
      <c r="U202" s="3" t="e">
        <f t="shared" si="127"/>
        <v>#N/A</v>
      </c>
      <c r="V202" s="3" t="e">
        <f t="shared" si="128"/>
        <v>#N/A</v>
      </c>
      <c r="W202" s="3" t="e">
        <f t="shared" si="129"/>
        <v>#N/A</v>
      </c>
      <c r="X202" s="3" t="e">
        <f t="shared" si="130"/>
        <v>#N/A</v>
      </c>
      <c r="Y202" s="3" t="e">
        <f t="shared" si="131"/>
        <v>#N/A</v>
      </c>
      <c r="Z202" s="3" t="e">
        <f t="shared" si="132"/>
        <v>#N/A</v>
      </c>
      <c r="AA202" s="3" t="e">
        <f t="shared" si="133"/>
        <v>#N/A</v>
      </c>
      <c r="AB202" s="3" t="e">
        <f t="shared" si="134"/>
        <v>#N/A</v>
      </c>
      <c r="AC202" t="e">
        <f>IF(H202&lt;播種日比較!$C$14,0,播種日比較!$C$13*0.02*播種日比較!$C$12)</f>
        <v>#N/A</v>
      </c>
      <c r="AD202" s="3">
        <f t="shared" si="136"/>
        <v>68.240234106228513</v>
      </c>
      <c r="AE202" s="3">
        <f t="shared" si="137"/>
        <v>89.120047372632669</v>
      </c>
      <c r="AF202" s="3">
        <f t="shared" si="138"/>
        <v>120.83674098527958</v>
      </c>
      <c r="AG202" s="3">
        <f t="shared" si="139"/>
        <v>168.64634120388058</v>
      </c>
      <c r="AH202" s="3">
        <f t="shared" si="140"/>
        <v>238.98256338686642</v>
      </c>
      <c r="AI202" s="3">
        <f t="shared" si="141"/>
        <v>63.18360008900396</v>
      </c>
      <c r="AJ202" s="3">
        <f t="shared" si="142"/>
        <v>66.194301319695427</v>
      </c>
      <c r="AK202" s="3">
        <f t="shared" si="143"/>
        <v>73.949467836638732</v>
      </c>
      <c r="AL202" s="3">
        <f t="shared" si="144"/>
        <v>89.049043155781661</v>
      </c>
      <c r="AM202" s="3">
        <f t="shared" si="145"/>
        <v>117.21778933520773</v>
      </c>
      <c r="AN202" s="3">
        <f t="shared" si="146"/>
        <v>77.172331842417947</v>
      </c>
      <c r="AO202" s="3">
        <f t="shared" si="147"/>
        <v>86.8549821559767</v>
      </c>
      <c r="AP202" s="3">
        <f t="shared" si="148"/>
        <v>104.29501206713076</v>
      </c>
      <c r="AQ202" s="3">
        <f t="shared" si="149"/>
        <v>136.53073470266389</v>
      </c>
      <c r="AR202" s="3">
        <f t="shared" si="150"/>
        <v>198.68976938442455</v>
      </c>
      <c r="AS202">
        <f>IF(播種日比較!$C$11-AD202&gt;0,0,AS201+1)</f>
        <v>71</v>
      </c>
      <c r="AT202">
        <f>IF(播種日比較!$C$11-AE202&gt;0,0,AT201+1)</f>
        <v>112</v>
      </c>
      <c r="AU202">
        <f>IF(播種日比較!$C$11-AF202&gt;0,0,AU201+1)</f>
        <v>132</v>
      </c>
      <c r="AV202">
        <f>IF(播種日比較!$C$11-AG202&gt;0,0,AV201+1)</f>
        <v>140</v>
      </c>
      <c r="AW202">
        <f>IF(播種日比較!$C$11-AH202&gt;0,0,AW201+1)</f>
        <v>144</v>
      </c>
      <c r="AX202">
        <f>IF(播種日比較!$C$11-AI202&gt;0,0,AX201+1)</f>
        <v>53</v>
      </c>
      <c r="AY202">
        <f>IF(播種日比較!$C$11-AJ202&gt;0,0,AY201+1)</f>
        <v>63</v>
      </c>
      <c r="AZ202">
        <f>IF(播種日比較!$C$11-AK202&gt;0,0,AZ201+1)</f>
        <v>86</v>
      </c>
      <c r="BA202">
        <f>IF(播種日比較!$C$11-AL202&gt;0,0,BA201+1)</f>
        <v>116</v>
      </c>
      <c r="BB202">
        <f>IF(播種日比較!$C$11-AM202&gt;0,0,BB201+1)</f>
        <v>135</v>
      </c>
      <c r="BC202">
        <f>IF(播種日比較!$C$11-AN202&gt;0,0,BC201+1)</f>
        <v>78</v>
      </c>
      <c r="BD202">
        <f>IF(播種日比較!$C$11-AO202&gt;0,0,BD201+1)</f>
        <v>95</v>
      </c>
      <c r="BE202">
        <f>IF(播種日比較!$C$11-AP202&gt;0,0,BE201+1)</f>
        <v>116</v>
      </c>
      <c r="BF202">
        <f>IF(播種日比較!$C$11-AQ202&gt;0,0,BF201+1)</f>
        <v>133</v>
      </c>
      <c r="BG202">
        <f>IF(播種日比較!$C$11-AR202&gt;0,0,BG201+1)</f>
        <v>142</v>
      </c>
      <c r="BH202" s="1">
        <f t="shared" si="151"/>
        <v>42806</v>
      </c>
      <c r="BI202">
        <f t="shared" si="135"/>
        <v>0</v>
      </c>
    </row>
    <row r="203" spans="8:61" x14ac:dyDescent="0.45">
      <c r="H203" s="1" t="e">
        <f t="shared" si="119"/>
        <v>#N/A</v>
      </c>
      <c r="I203" t="e">
        <f>$H203-播種日比較!$C$5</f>
        <v>#N/A</v>
      </c>
      <c r="J203" t="e">
        <f>$H203-播種日比較!$C$6</f>
        <v>#N/A</v>
      </c>
      <c r="K203" t="e">
        <f>$H203-播種日比較!$C$7</f>
        <v>#N/A</v>
      </c>
      <c r="L203" t="e">
        <f>$H203-播種日比較!$C$8</f>
        <v>#N/A</v>
      </c>
      <c r="M203" t="e">
        <f>$H203-播種日比較!$C$9</f>
        <v>#N/A</v>
      </c>
      <c r="N203" s="3" t="e">
        <f t="shared" si="120"/>
        <v>#N/A</v>
      </c>
      <c r="O203" s="3" t="e">
        <f t="shared" si="121"/>
        <v>#N/A</v>
      </c>
      <c r="P203" s="3" t="e">
        <f t="shared" si="122"/>
        <v>#N/A</v>
      </c>
      <c r="Q203" s="3" t="e">
        <f t="shared" si="123"/>
        <v>#N/A</v>
      </c>
      <c r="R203" s="3" t="e">
        <f t="shared" si="124"/>
        <v>#N/A</v>
      </c>
      <c r="S203" s="3" t="e">
        <f t="shared" si="125"/>
        <v>#N/A</v>
      </c>
      <c r="T203" s="3" t="e">
        <f t="shared" si="126"/>
        <v>#N/A</v>
      </c>
      <c r="U203" s="3" t="e">
        <f t="shared" si="127"/>
        <v>#N/A</v>
      </c>
      <c r="V203" s="3" t="e">
        <f t="shared" si="128"/>
        <v>#N/A</v>
      </c>
      <c r="W203" s="3" t="e">
        <f t="shared" si="129"/>
        <v>#N/A</v>
      </c>
      <c r="X203" s="3" t="e">
        <f t="shared" si="130"/>
        <v>#N/A</v>
      </c>
      <c r="Y203" s="3" t="e">
        <f t="shared" si="131"/>
        <v>#N/A</v>
      </c>
      <c r="Z203" s="3" t="e">
        <f t="shared" si="132"/>
        <v>#N/A</v>
      </c>
      <c r="AA203" s="3" t="e">
        <f t="shared" si="133"/>
        <v>#N/A</v>
      </c>
      <c r="AB203" s="3" t="e">
        <f t="shared" si="134"/>
        <v>#N/A</v>
      </c>
      <c r="AC203" t="e">
        <f>IF(H203&lt;播種日比較!$C$14,0,播種日比較!$C$13*0.02*播種日比較!$C$12)</f>
        <v>#N/A</v>
      </c>
      <c r="AD203" s="3">
        <f t="shared" si="136"/>
        <v>68.240234106228513</v>
      </c>
      <c r="AE203" s="3">
        <f t="shared" si="137"/>
        <v>89.120047372632669</v>
      </c>
      <c r="AF203" s="3">
        <f t="shared" si="138"/>
        <v>120.83674098527958</v>
      </c>
      <c r="AG203" s="3">
        <f t="shared" si="139"/>
        <v>168.64634120388058</v>
      </c>
      <c r="AH203" s="3">
        <f t="shared" si="140"/>
        <v>238.98256338686642</v>
      </c>
      <c r="AI203" s="3">
        <f t="shared" si="141"/>
        <v>63.18360008900396</v>
      </c>
      <c r="AJ203" s="3">
        <f t="shared" si="142"/>
        <v>66.194301319695427</v>
      </c>
      <c r="AK203" s="3">
        <f t="shared" si="143"/>
        <v>73.949467836638732</v>
      </c>
      <c r="AL203" s="3">
        <f t="shared" si="144"/>
        <v>89.049043155781661</v>
      </c>
      <c r="AM203" s="3">
        <f t="shared" si="145"/>
        <v>117.21778933520773</v>
      </c>
      <c r="AN203" s="3">
        <f t="shared" si="146"/>
        <v>77.172331842417947</v>
      </c>
      <c r="AO203" s="3">
        <f t="shared" si="147"/>
        <v>86.8549821559767</v>
      </c>
      <c r="AP203" s="3">
        <f t="shared" si="148"/>
        <v>104.29501206713076</v>
      </c>
      <c r="AQ203" s="3">
        <f t="shared" si="149"/>
        <v>136.53073470266389</v>
      </c>
      <c r="AR203" s="3">
        <f t="shared" si="150"/>
        <v>198.68976938442455</v>
      </c>
      <c r="AS203">
        <f>IF(播種日比較!$C$11-AD203&gt;0,0,AS202+1)</f>
        <v>72</v>
      </c>
      <c r="AT203">
        <f>IF(播種日比較!$C$11-AE203&gt;0,0,AT202+1)</f>
        <v>113</v>
      </c>
      <c r="AU203">
        <f>IF(播種日比較!$C$11-AF203&gt;0,0,AU202+1)</f>
        <v>133</v>
      </c>
      <c r="AV203">
        <f>IF(播種日比較!$C$11-AG203&gt;0,0,AV202+1)</f>
        <v>141</v>
      </c>
      <c r="AW203">
        <f>IF(播種日比較!$C$11-AH203&gt;0,0,AW202+1)</f>
        <v>145</v>
      </c>
      <c r="AX203">
        <f>IF(播種日比較!$C$11-AI203&gt;0,0,AX202+1)</f>
        <v>54</v>
      </c>
      <c r="AY203">
        <f>IF(播種日比較!$C$11-AJ203&gt;0,0,AY202+1)</f>
        <v>64</v>
      </c>
      <c r="AZ203">
        <f>IF(播種日比較!$C$11-AK203&gt;0,0,AZ202+1)</f>
        <v>87</v>
      </c>
      <c r="BA203">
        <f>IF(播種日比較!$C$11-AL203&gt;0,0,BA202+1)</f>
        <v>117</v>
      </c>
      <c r="BB203">
        <f>IF(播種日比較!$C$11-AM203&gt;0,0,BB202+1)</f>
        <v>136</v>
      </c>
      <c r="BC203">
        <f>IF(播種日比較!$C$11-AN203&gt;0,0,BC202+1)</f>
        <v>79</v>
      </c>
      <c r="BD203">
        <f>IF(播種日比較!$C$11-AO203&gt;0,0,BD202+1)</f>
        <v>96</v>
      </c>
      <c r="BE203">
        <f>IF(播種日比較!$C$11-AP203&gt;0,0,BE202+1)</f>
        <v>117</v>
      </c>
      <c r="BF203">
        <f>IF(播種日比較!$C$11-AQ203&gt;0,0,BF202+1)</f>
        <v>134</v>
      </c>
      <c r="BG203">
        <f>IF(播種日比較!$C$11-AR203&gt;0,0,BG202+1)</f>
        <v>143</v>
      </c>
      <c r="BH203" s="1">
        <f t="shared" si="151"/>
        <v>42807</v>
      </c>
      <c r="BI203">
        <f t="shared" si="135"/>
        <v>0</v>
      </c>
    </row>
    <row r="204" spans="8:61" x14ac:dyDescent="0.45">
      <c r="H204" s="1" t="e">
        <f t="shared" si="119"/>
        <v>#N/A</v>
      </c>
      <c r="I204" t="e">
        <f>$H204-播種日比較!$C$5</f>
        <v>#N/A</v>
      </c>
      <c r="J204" t="e">
        <f>$H204-播種日比較!$C$6</f>
        <v>#N/A</v>
      </c>
      <c r="K204" t="e">
        <f>$H204-播種日比較!$C$7</f>
        <v>#N/A</v>
      </c>
      <c r="L204" t="e">
        <f>$H204-播種日比較!$C$8</f>
        <v>#N/A</v>
      </c>
      <c r="M204" t="e">
        <f>$H204-播種日比較!$C$9</f>
        <v>#N/A</v>
      </c>
      <c r="N204" s="3" t="e">
        <f t="shared" si="120"/>
        <v>#N/A</v>
      </c>
      <c r="O204" s="3" t="e">
        <f t="shared" si="121"/>
        <v>#N/A</v>
      </c>
      <c r="P204" s="3" t="e">
        <f t="shared" si="122"/>
        <v>#N/A</v>
      </c>
      <c r="Q204" s="3" t="e">
        <f t="shared" si="123"/>
        <v>#N/A</v>
      </c>
      <c r="R204" s="3" t="e">
        <f t="shared" si="124"/>
        <v>#N/A</v>
      </c>
      <c r="S204" s="3" t="e">
        <f t="shared" si="125"/>
        <v>#N/A</v>
      </c>
      <c r="T204" s="3" t="e">
        <f t="shared" si="126"/>
        <v>#N/A</v>
      </c>
      <c r="U204" s="3" t="e">
        <f t="shared" si="127"/>
        <v>#N/A</v>
      </c>
      <c r="V204" s="3" t="e">
        <f t="shared" si="128"/>
        <v>#N/A</v>
      </c>
      <c r="W204" s="3" t="e">
        <f t="shared" si="129"/>
        <v>#N/A</v>
      </c>
      <c r="X204" s="3" t="e">
        <f t="shared" si="130"/>
        <v>#N/A</v>
      </c>
      <c r="Y204" s="3" t="e">
        <f t="shared" si="131"/>
        <v>#N/A</v>
      </c>
      <c r="Z204" s="3" t="e">
        <f t="shared" si="132"/>
        <v>#N/A</v>
      </c>
      <c r="AA204" s="3" t="e">
        <f t="shared" si="133"/>
        <v>#N/A</v>
      </c>
      <c r="AB204" s="3" t="e">
        <f t="shared" si="134"/>
        <v>#N/A</v>
      </c>
      <c r="AC204" t="e">
        <f>IF(H204&lt;播種日比較!$C$14,0,播種日比較!$C$13*0.02*播種日比較!$C$12)</f>
        <v>#N/A</v>
      </c>
      <c r="AD204" s="3">
        <f t="shared" si="136"/>
        <v>68.240234106228513</v>
      </c>
      <c r="AE204" s="3">
        <f t="shared" si="137"/>
        <v>89.120047372632669</v>
      </c>
      <c r="AF204" s="3">
        <f t="shared" si="138"/>
        <v>120.83674098527958</v>
      </c>
      <c r="AG204" s="3">
        <f t="shared" si="139"/>
        <v>168.64634120388058</v>
      </c>
      <c r="AH204" s="3">
        <f t="shared" si="140"/>
        <v>238.98256338686642</v>
      </c>
      <c r="AI204" s="3">
        <f t="shared" si="141"/>
        <v>63.18360008900396</v>
      </c>
      <c r="AJ204" s="3">
        <f t="shared" si="142"/>
        <v>66.194301319695427</v>
      </c>
      <c r="AK204" s="3">
        <f t="shared" si="143"/>
        <v>73.949467836638732</v>
      </c>
      <c r="AL204" s="3">
        <f t="shared" si="144"/>
        <v>89.049043155781661</v>
      </c>
      <c r="AM204" s="3">
        <f t="shared" si="145"/>
        <v>117.21778933520773</v>
      </c>
      <c r="AN204" s="3">
        <f t="shared" si="146"/>
        <v>77.172331842417947</v>
      </c>
      <c r="AO204" s="3">
        <f t="shared" si="147"/>
        <v>86.8549821559767</v>
      </c>
      <c r="AP204" s="3">
        <f t="shared" si="148"/>
        <v>104.29501206713076</v>
      </c>
      <c r="AQ204" s="3">
        <f t="shared" si="149"/>
        <v>136.53073470266389</v>
      </c>
      <c r="AR204" s="3">
        <f t="shared" si="150"/>
        <v>198.68976938442455</v>
      </c>
      <c r="AS204">
        <f>IF(播種日比較!$C$11-AD204&gt;0,0,AS203+1)</f>
        <v>73</v>
      </c>
      <c r="AT204">
        <f>IF(播種日比較!$C$11-AE204&gt;0,0,AT203+1)</f>
        <v>114</v>
      </c>
      <c r="AU204">
        <f>IF(播種日比較!$C$11-AF204&gt;0,0,AU203+1)</f>
        <v>134</v>
      </c>
      <c r="AV204">
        <f>IF(播種日比較!$C$11-AG204&gt;0,0,AV203+1)</f>
        <v>142</v>
      </c>
      <c r="AW204">
        <f>IF(播種日比較!$C$11-AH204&gt;0,0,AW203+1)</f>
        <v>146</v>
      </c>
      <c r="AX204">
        <f>IF(播種日比較!$C$11-AI204&gt;0,0,AX203+1)</f>
        <v>55</v>
      </c>
      <c r="AY204">
        <f>IF(播種日比較!$C$11-AJ204&gt;0,0,AY203+1)</f>
        <v>65</v>
      </c>
      <c r="AZ204">
        <f>IF(播種日比較!$C$11-AK204&gt;0,0,AZ203+1)</f>
        <v>88</v>
      </c>
      <c r="BA204">
        <f>IF(播種日比較!$C$11-AL204&gt;0,0,BA203+1)</f>
        <v>118</v>
      </c>
      <c r="BB204">
        <f>IF(播種日比較!$C$11-AM204&gt;0,0,BB203+1)</f>
        <v>137</v>
      </c>
      <c r="BC204">
        <f>IF(播種日比較!$C$11-AN204&gt;0,0,BC203+1)</f>
        <v>80</v>
      </c>
      <c r="BD204">
        <f>IF(播種日比較!$C$11-AO204&gt;0,0,BD203+1)</f>
        <v>97</v>
      </c>
      <c r="BE204">
        <f>IF(播種日比較!$C$11-AP204&gt;0,0,BE203+1)</f>
        <v>118</v>
      </c>
      <c r="BF204">
        <f>IF(播種日比較!$C$11-AQ204&gt;0,0,BF203+1)</f>
        <v>135</v>
      </c>
      <c r="BG204">
        <f>IF(播種日比較!$C$11-AR204&gt;0,0,BG203+1)</f>
        <v>144</v>
      </c>
      <c r="BH204" s="1">
        <f t="shared" si="151"/>
        <v>42808</v>
      </c>
      <c r="BI204">
        <f t="shared" si="135"/>
        <v>0</v>
      </c>
    </row>
    <row r="205" spans="8:61" x14ac:dyDescent="0.45">
      <c r="H205" s="1" t="e">
        <f t="shared" si="119"/>
        <v>#N/A</v>
      </c>
      <c r="I205" t="e">
        <f>$H205-播種日比較!$C$5</f>
        <v>#N/A</v>
      </c>
      <c r="J205" t="e">
        <f>$H205-播種日比較!$C$6</f>
        <v>#N/A</v>
      </c>
      <c r="K205" t="e">
        <f>$H205-播種日比較!$C$7</f>
        <v>#N/A</v>
      </c>
      <c r="L205" t="e">
        <f>$H205-播種日比較!$C$8</f>
        <v>#N/A</v>
      </c>
      <c r="M205" t="e">
        <f>$H205-播種日比較!$C$9</f>
        <v>#N/A</v>
      </c>
      <c r="N205" s="3" t="e">
        <f t="shared" si="120"/>
        <v>#N/A</v>
      </c>
      <c r="O205" s="3" t="e">
        <f t="shared" si="121"/>
        <v>#N/A</v>
      </c>
      <c r="P205" s="3" t="e">
        <f t="shared" si="122"/>
        <v>#N/A</v>
      </c>
      <c r="Q205" s="3" t="e">
        <f t="shared" si="123"/>
        <v>#N/A</v>
      </c>
      <c r="R205" s="3" t="e">
        <f t="shared" si="124"/>
        <v>#N/A</v>
      </c>
      <c r="S205" s="3" t="e">
        <f t="shared" si="125"/>
        <v>#N/A</v>
      </c>
      <c r="T205" s="3" t="e">
        <f t="shared" si="126"/>
        <v>#N/A</v>
      </c>
      <c r="U205" s="3" t="e">
        <f t="shared" si="127"/>
        <v>#N/A</v>
      </c>
      <c r="V205" s="3" t="e">
        <f t="shared" si="128"/>
        <v>#N/A</v>
      </c>
      <c r="W205" s="3" t="e">
        <f t="shared" si="129"/>
        <v>#N/A</v>
      </c>
      <c r="X205" s="3" t="e">
        <f t="shared" si="130"/>
        <v>#N/A</v>
      </c>
      <c r="Y205" s="3" t="e">
        <f t="shared" si="131"/>
        <v>#N/A</v>
      </c>
      <c r="Z205" s="3" t="e">
        <f t="shared" si="132"/>
        <v>#N/A</v>
      </c>
      <c r="AA205" s="3" t="e">
        <f t="shared" si="133"/>
        <v>#N/A</v>
      </c>
      <c r="AB205" s="3" t="e">
        <f t="shared" si="134"/>
        <v>#N/A</v>
      </c>
      <c r="AC205" t="e">
        <f>IF(H205&lt;播種日比較!$C$14,0,播種日比較!$C$13*0.02*播種日比較!$C$12)</f>
        <v>#N/A</v>
      </c>
      <c r="AD205" s="3">
        <f t="shared" si="136"/>
        <v>68.240234106228513</v>
      </c>
      <c r="AE205" s="3">
        <f t="shared" si="137"/>
        <v>89.120047372632669</v>
      </c>
      <c r="AF205" s="3">
        <f t="shared" si="138"/>
        <v>120.83674098527958</v>
      </c>
      <c r="AG205" s="3">
        <f t="shared" si="139"/>
        <v>168.64634120388058</v>
      </c>
      <c r="AH205" s="3">
        <f t="shared" si="140"/>
        <v>238.98256338686642</v>
      </c>
      <c r="AI205" s="3">
        <f t="shared" si="141"/>
        <v>63.18360008900396</v>
      </c>
      <c r="AJ205" s="3">
        <f t="shared" si="142"/>
        <v>66.194301319695427</v>
      </c>
      <c r="AK205" s="3">
        <f t="shared" si="143"/>
        <v>73.949467836638732</v>
      </c>
      <c r="AL205" s="3">
        <f t="shared" si="144"/>
        <v>89.049043155781661</v>
      </c>
      <c r="AM205" s="3">
        <f t="shared" si="145"/>
        <v>117.21778933520773</v>
      </c>
      <c r="AN205" s="3">
        <f t="shared" si="146"/>
        <v>77.172331842417947</v>
      </c>
      <c r="AO205" s="3">
        <f t="shared" si="147"/>
        <v>86.8549821559767</v>
      </c>
      <c r="AP205" s="3">
        <f t="shared" si="148"/>
        <v>104.29501206713076</v>
      </c>
      <c r="AQ205" s="3">
        <f t="shared" si="149"/>
        <v>136.53073470266389</v>
      </c>
      <c r="AR205" s="3">
        <f t="shared" si="150"/>
        <v>198.68976938442455</v>
      </c>
      <c r="AS205">
        <f>IF(播種日比較!$C$11-AD205&gt;0,0,AS204+1)</f>
        <v>74</v>
      </c>
      <c r="AT205">
        <f>IF(播種日比較!$C$11-AE205&gt;0,0,AT204+1)</f>
        <v>115</v>
      </c>
      <c r="AU205">
        <f>IF(播種日比較!$C$11-AF205&gt;0,0,AU204+1)</f>
        <v>135</v>
      </c>
      <c r="AV205">
        <f>IF(播種日比較!$C$11-AG205&gt;0,0,AV204+1)</f>
        <v>143</v>
      </c>
      <c r="AW205">
        <f>IF(播種日比較!$C$11-AH205&gt;0,0,AW204+1)</f>
        <v>147</v>
      </c>
      <c r="AX205">
        <f>IF(播種日比較!$C$11-AI205&gt;0,0,AX204+1)</f>
        <v>56</v>
      </c>
      <c r="AY205">
        <f>IF(播種日比較!$C$11-AJ205&gt;0,0,AY204+1)</f>
        <v>66</v>
      </c>
      <c r="AZ205">
        <f>IF(播種日比較!$C$11-AK205&gt;0,0,AZ204+1)</f>
        <v>89</v>
      </c>
      <c r="BA205">
        <f>IF(播種日比較!$C$11-AL205&gt;0,0,BA204+1)</f>
        <v>119</v>
      </c>
      <c r="BB205">
        <f>IF(播種日比較!$C$11-AM205&gt;0,0,BB204+1)</f>
        <v>138</v>
      </c>
      <c r="BC205">
        <f>IF(播種日比較!$C$11-AN205&gt;0,0,BC204+1)</f>
        <v>81</v>
      </c>
      <c r="BD205">
        <f>IF(播種日比較!$C$11-AO205&gt;0,0,BD204+1)</f>
        <v>98</v>
      </c>
      <c r="BE205">
        <f>IF(播種日比較!$C$11-AP205&gt;0,0,BE204+1)</f>
        <v>119</v>
      </c>
      <c r="BF205">
        <f>IF(播種日比較!$C$11-AQ205&gt;0,0,BF204+1)</f>
        <v>136</v>
      </c>
      <c r="BG205">
        <f>IF(播種日比較!$C$11-AR205&gt;0,0,BG204+1)</f>
        <v>145</v>
      </c>
      <c r="BH205" s="1">
        <f t="shared" si="151"/>
        <v>42809</v>
      </c>
      <c r="BI205">
        <f t="shared" si="135"/>
        <v>0</v>
      </c>
    </row>
    <row r="206" spans="8:61" x14ac:dyDescent="0.45">
      <c r="H206" s="1" t="e">
        <f t="shared" ref="H206:H214" si="152">IF(ISERROR(BI196=0),H205+1,IF(BI196=0,NA(),H205+1))</f>
        <v>#N/A</v>
      </c>
      <c r="I206" t="e">
        <f>$H206-播種日比較!$C$5</f>
        <v>#N/A</v>
      </c>
      <c r="J206" t="e">
        <f>$H206-播種日比較!$C$6</f>
        <v>#N/A</v>
      </c>
      <c r="K206" t="e">
        <f>$H206-播種日比較!$C$7</f>
        <v>#N/A</v>
      </c>
      <c r="L206" t="e">
        <f>$H206-播種日比較!$C$8</f>
        <v>#N/A</v>
      </c>
      <c r="M206" t="e">
        <f>$H206-播種日比較!$C$9</f>
        <v>#N/A</v>
      </c>
      <c r="N206" s="3" t="e">
        <f t="shared" si="120"/>
        <v>#N/A</v>
      </c>
      <c r="O206" s="3" t="e">
        <f t="shared" si="121"/>
        <v>#N/A</v>
      </c>
      <c r="P206" s="3" t="e">
        <f t="shared" si="122"/>
        <v>#N/A</v>
      </c>
      <c r="Q206" s="3" t="e">
        <f t="shared" si="123"/>
        <v>#N/A</v>
      </c>
      <c r="R206" s="3" t="e">
        <f t="shared" si="124"/>
        <v>#N/A</v>
      </c>
      <c r="S206" s="3" t="e">
        <f t="shared" si="125"/>
        <v>#N/A</v>
      </c>
      <c r="T206" s="3" t="e">
        <f t="shared" si="126"/>
        <v>#N/A</v>
      </c>
      <c r="U206" s="3" t="e">
        <f t="shared" si="127"/>
        <v>#N/A</v>
      </c>
      <c r="V206" s="3" t="e">
        <f t="shared" si="128"/>
        <v>#N/A</v>
      </c>
      <c r="W206" s="3" t="e">
        <f t="shared" si="129"/>
        <v>#N/A</v>
      </c>
      <c r="X206" s="3" t="e">
        <f t="shared" si="130"/>
        <v>#N/A</v>
      </c>
      <c r="Y206" s="3" t="e">
        <f t="shared" si="131"/>
        <v>#N/A</v>
      </c>
      <c r="Z206" s="3" t="e">
        <f t="shared" si="132"/>
        <v>#N/A</v>
      </c>
      <c r="AA206" s="3" t="e">
        <f t="shared" si="133"/>
        <v>#N/A</v>
      </c>
      <c r="AB206" s="3" t="e">
        <f t="shared" si="134"/>
        <v>#N/A</v>
      </c>
      <c r="AC206" t="e">
        <f>IF(H206&lt;播種日比較!$C$14,0,播種日比較!$C$13*0.02*播種日比較!$C$12)</f>
        <v>#N/A</v>
      </c>
      <c r="AD206" s="3">
        <f t="shared" si="136"/>
        <v>68.240234106228513</v>
      </c>
      <c r="AE206" s="3">
        <f t="shared" si="137"/>
        <v>89.120047372632669</v>
      </c>
      <c r="AF206" s="3">
        <f t="shared" si="138"/>
        <v>120.83674098527958</v>
      </c>
      <c r="AG206" s="3">
        <f t="shared" si="139"/>
        <v>168.64634120388058</v>
      </c>
      <c r="AH206" s="3">
        <f t="shared" si="140"/>
        <v>238.98256338686642</v>
      </c>
      <c r="AI206" s="3">
        <f t="shared" si="141"/>
        <v>63.18360008900396</v>
      </c>
      <c r="AJ206" s="3">
        <f t="shared" si="142"/>
        <v>66.194301319695427</v>
      </c>
      <c r="AK206" s="3">
        <f t="shared" si="143"/>
        <v>73.949467836638732</v>
      </c>
      <c r="AL206" s="3">
        <f t="shared" si="144"/>
        <v>89.049043155781661</v>
      </c>
      <c r="AM206" s="3">
        <f t="shared" si="145"/>
        <v>117.21778933520773</v>
      </c>
      <c r="AN206" s="3">
        <f t="shared" si="146"/>
        <v>77.172331842417947</v>
      </c>
      <c r="AO206" s="3">
        <f t="shared" si="147"/>
        <v>86.8549821559767</v>
      </c>
      <c r="AP206" s="3">
        <f t="shared" si="148"/>
        <v>104.29501206713076</v>
      </c>
      <c r="AQ206" s="3">
        <f t="shared" si="149"/>
        <v>136.53073470266389</v>
      </c>
      <c r="AR206" s="3">
        <f t="shared" si="150"/>
        <v>198.68976938442455</v>
      </c>
      <c r="AS206">
        <f>IF(播種日比較!$C$11-AD206&gt;0,0,AS205+1)</f>
        <v>75</v>
      </c>
      <c r="AT206">
        <f>IF(播種日比較!$C$11-AE206&gt;0,0,AT205+1)</f>
        <v>116</v>
      </c>
      <c r="AU206">
        <f>IF(播種日比較!$C$11-AF206&gt;0,0,AU205+1)</f>
        <v>136</v>
      </c>
      <c r="AV206">
        <f>IF(播種日比較!$C$11-AG206&gt;0,0,AV205+1)</f>
        <v>144</v>
      </c>
      <c r="AW206">
        <f>IF(播種日比較!$C$11-AH206&gt;0,0,AW205+1)</f>
        <v>148</v>
      </c>
      <c r="AX206">
        <f>IF(播種日比較!$C$11-AI206&gt;0,0,AX205+1)</f>
        <v>57</v>
      </c>
      <c r="AY206">
        <f>IF(播種日比較!$C$11-AJ206&gt;0,0,AY205+1)</f>
        <v>67</v>
      </c>
      <c r="AZ206">
        <f>IF(播種日比較!$C$11-AK206&gt;0,0,AZ205+1)</f>
        <v>90</v>
      </c>
      <c r="BA206">
        <f>IF(播種日比較!$C$11-AL206&gt;0,0,BA205+1)</f>
        <v>120</v>
      </c>
      <c r="BB206">
        <f>IF(播種日比較!$C$11-AM206&gt;0,0,BB205+1)</f>
        <v>139</v>
      </c>
      <c r="BC206">
        <f>IF(播種日比較!$C$11-AN206&gt;0,0,BC205+1)</f>
        <v>82</v>
      </c>
      <c r="BD206">
        <f>IF(播種日比較!$C$11-AO206&gt;0,0,BD205+1)</f>
        <v>99</v>
      </c>
      <c r="BE206">
        <f>IF(播種日比較!$C$11-AP206&gt;0,0,BE205+1)</f>
        <v>120</v>
      </c>
      <c r="BF206">
        <f>IF(播種日比較!$C$11-AQ206&gt;0,0,BF205+1)</f>
        <v>137</v>
      </c>
      <c r="BG206">
        <f>IF(播種日比較!$C$11-AR206&gt;0,0,BG205+1)</f>
        <v>146</v>
      </c>
      <c r="BH206" s="1">
        <f t="shared" si="151"/>
        <v>42810</v>
      </c>
      <c r="BI206">
        <f t="shared" si="135"/>
        <v>0</v>
      </c>
    </row>
    <row r="207" spans="8:61" x14ac:dyDescent="0.45">
      <c r="H207" s="1" t="e">
        <f t="shared" si="152"/>
        <v>#N/A</v>
      </c>
      <c r="I207" t="e">
        <f>$H207-播種日比較!$C$5</f>
        <v>#N/A</v>
      </c>
      <c r="J207" t="e">
        <f>$H207-播種日比較!$C$6</f>
        <v>#N/A</v>
      </c>
      <c r="K207" t="e">
        <f>$H207-播種日比較!$C$7</f>
        <v>#N/A</v>
      </c>
      <c r="L207" t="e">
        <f>$H207-播種日比較!$C$8</f>
        <v>#N/A</v>
      </c>
      <c r="M207" t="e">
        <f>$H207-播種日比較!$C$9</f>
        <v>#N/A</v>
      </c>
      <c r="N207" s="3" t="e">
        <f t="shared" si="120"/>
        <v>#N/A</v>
      </c>
      <c r="O207" s="3" t="e">
        <f t="shared" si="121"/>
        <v>#N/A</v>
      </c>
      <c r="P207" s="3" t="e">
        <f t="shared" si="122"/>
        <v>#N/A</v>
      </c>
      <c r="Q207" s="3" t="e">
        <f t="shared" si="123"/>
        <v>#N/A</v>
      </c>
      <c r="R207" s="3" t="e">
        <f t="shared" si="124"/>
        <v>#N/A</v>
      </c>
      <c r="S207" s="3" t="e">
        <f t="shared" si="125"/>
        <v>#N/A</v>
      </c>
      <c r="T207" s="3" t="e">
        <f t="shared" si="126"/>
        <v>#N/A</v>
      </c>
      <c r="U207" s="3" t="e">
        <f t="shared" si="127"/>
        <v>#N/A</v>
      </c>
      <c r="V207" s="3" t="e">
        <f t="shared" si="128"/>
        <v>#N/A</v>
      </c>
      <c r="W207" s="3" t="e">
        <f t="shared" si="129"/>
        <v>#N/A</v>
      </c>
      <c r="X207" s="3" t="e">
        <f t="shared" si="130"/>
        <v>#N/A</v>
      </c>
      <c r="Y207" s="3" t="e">
        <f t="shared" si="131"/>
        <v>#N/A</v>
      </c>
      <c r="Z207" s="3" t="e">
        <f t="shared" si="132"/>
        <v>#N/A</v>
      </c>
      <c r="AA207" s="3" t="e">
        <f t="shared" si="133"/>
        <v>#N/A</v>
      </c>
      <c r="AB207" s="3" t="e">
        <f t="shared" si="134"/>
        <v>#N/A</v>
      </c>
      <c r="AC207" t="e">
        <f>IF(H207&lt;播種日比較!$C$14,0,播種日比較!$C$13*0.02*播種日比較!$C$12)</f>
        <v>#N/A</v>
      </c>
      <c r="AD207" s="3">
        <f t="shared" si="136"/>
        <v>68.240234106228513</v>
      </c>
      <c r="AE207" s="3">
        <f t="shared" si="137"/>
        <v>89.120047372632669</v>
      </c>
      <c r="AF207" s="3">
        <f t="shared" si="138"/>
        <v>120.83674098527958</v>
      </c>
      <c r="AG207" s="3">
        <f t="shared" si="139"/>
        <v>168.64634120388058</v>
      </c>
      <c r="AH207" s="3">
        <f t="shared" si="140"/>
        <v>238.98256338686642</v>
      </c>
      <c r="AI207" s="3">
        <f t="shared" si="141"/>
        <v>63.18360008900396</v>
      </c>
      <c r="AJ207" s="3">
        <f t="shared" si="142"/>
        <v>66.194301319695427</v>
      </c>
      <c r="AK207" s="3">
        <f t="shared" si="143"/>
        <v>73.949467836638732</v>
      </c>
      <c r="AL207" s="3">
        <f t="shared" si="144"/>
        <v>89.049043155781661</v>
      </c>
      <c r="AM207" s="3">
        <f t="shared" si="145"/>
        <v>117.21778933520773</v>
      </c>
      <c r="AN207" s="3">
        <f t="shared" si="146"/>
        <v>77.172331842417947</v>
      </c>
      <c r="AO207" s="3">
        <f t="shared" si="147"/>
        <v>86.8549821559767</v>
      </c>
      <c r="AP207" s="3">
        <f t="shared" si="148"/>
        <v>104.29501206713076</v>
      </c>
      <c r="AQ207" s="3">
        <f t="shared" si="149"/>
        <v>136.53073470266389</v>
      </c>
      <c r="AR207" s="3">
        <f t="shared" si="150"/>
        <v>198.68976938442455</v>
      </c>
      <c r="AS207">
        <f>IF(播種日比較!$C$11-AD207&gt;0,0,AS206+1)</f>
        <v>76</v>
      </c>
      <c r="AT207">
        <f>IF(播種日比較!$C$11-AE207&gt;0,0,AT206+1)</f>
        <v>117</v>
      </c>
      <c r="AU207">
        <f>IF(播種日比較!$C$11-AF207&gt;0,0,AU206+1)</f>
        <v>137</v>
      </c>
      <c r="AV207">
        <f>IF(播種日比較!$C$11-AG207&gt;0,0,AV206+1)</f>
        <v>145</v>
      </c>
      <c r="AW207">
        <f>IF(播種日比較!$C$11-AH207&gt;0,0,AW206+1)</f>
        <v>149</v>
      </c>
      <c r="AX207">
        <f>IF(播種日比較!$C$11-AI207&gt;0,0,AX206+1)</f>
        <v>58</v>
      </c>
      <c r="AY207">
        <f>IF(播種日比較!$C$11-AJ207&gt;0,0,AY206+1)</f>
        <v>68</v>
      </c>
      <c r="AZ207">
        <f>IF(播種日比較!$C$11-AK207&gt;0,0,AZ206+1)</f>
        <v>91</v>
      </c>
      <c r="BA207">
        <f>IF(播種日比較!$C$11-AL207&gt;0,0,BA206+1)</f>
        <v>121</v>
      </c>
      <c r="BB207">
        <f>IF(播種日比較!$C$11-AM207&gt;0,0,BB206+1)</f>
        <v>140</v>
      </c>
      <c r="BC207">
        <f>IF(播種日比較!$C$11-AN207&gt;0,0,BC206+1)</f>
        <v>83</v>
      </c>
      <c r="BD207">
        <f>IF(播種日比較!$C$11-AO207&gt;0,0,BD206+1)</f>
        <v>100</v>
      </c>
      <c r="BE207">
        <f>IF(播種日比較!$C$11-AP207&gt;0,0,BE206+1)</f>
        <v>121</v>
      </c>
      <c r="BF207">
        <f>IF(播種日比較!$C$11-AQ207&gt;0,0,BF206+1)</f>
        <v>138</v>
      </c>
      <c r="BG207">
        <f>IF(播種日比較!$C$11-AR207&gt;0,0,BG206+1)</f>
        <v>147</v>
      </c>
      <c r="BH207" s="1">
        <f t="shared" si="151"/>
        <v>42811</v>
      </c>
      <c r="BI207">
        <f t="shared" si="135"/>
        <v>0</v>
      </c>
    </row>
    <row r="208" spans="8:61" x14ac:dyDescent="0.45">
      <c r="H208" s="1" t="e">
        <f t="shared" si="152"/>
        <v>#N/A</v>
      </c>
      <c r="I208" t="e">
        <f>$H208-播種日比較!$C$5</f>
        <v>#N/A</v>
      </c>
      <c r="J208" t="e">
        <f>$H208-播種日比較!$C$6</f>
        <v>#N/A</v>
      </c>
      <c r="K208" t="e">
        <f>$H208-播種日比較!$C$7</f>
        <v>#N/A</v>
      </c>
      <c r="L208" t="e">
        <f>$H208-播種日比較!$C$8</f>
        <v>#N/A</v>
      </c>
      <c r="M208" t="e">
        <f>$H208-播種日比較!$C$9</f>
        <v>#N/A</v>
      </c>
      <c r="N208" s="3" t="e">
        <f t="shared" si="120"/>
        <v>#N/A</v>
      </c>
      <c r="O208" s="3" t="e">
        <f t="shared" si="121"/>
        <v>#N/A</v>
      </c>
      <c r="P208" s="3" t="e">
        <f t="shared" si="122"/>
        <v>#N/A</v>
      </c>
      <c r="Q208" s="3" t="e">
        <f t="shared" si="123"/>
        <v>#N/A</v>
      </c>
      <c r="R208" s="3" t="e">
        <f t="shared" si="124"/>
        <v>#N/A</v>
      </c>
      <c r="S208" s="3" t="e">
        <f t="shared" si="125"/>
        <v>#N/A</v>
      </c>
      <c r="T208" s="3" t="e">
        <f t="shared" si="126"/>
        <v>#N/A</v>
      </c>
      <c r="U208" s="3" t="e">
        <f t="shared" si="127"/>
        <v>#N/A</v>
      </c>
      <c r="V208" s="3" t="e">
        <f t="shared" si="128"/>
        <v>#N/A</v>
      </c>
      <c r="W208" s="3" t="e">
        <f t="shared" si="129"/>
        <v>#N/A</v>
      </c>
      <c r="X208" s="3" t="e">
        <f t="shared" si="130"/>
        <v>#N/A</v>
      </c>
      <c r="Y208" s="3" t="e">
        <f t="shared" si="131"/>
        <v>#N/A</v>
      </c>
      <c r="Z208" s="3" t="e">
        <f t="shared" si="132"/>
        <v>#N/A</v>
      </c>
      <c r="AA208" s="3" t="e">
        <f t="shared" si="133"/>
        <v>#N/A</v>
      </c>
      <c r="AB208" s="3" t="e">
        <f t="shared" si="134"/>
        <v>#N/A</v>
      </c>
      <c r="AC208" t="e">
        <f>IF(H208&lt;播種日比較!$C$14,0,播種日比較!$C$13*0.02*播種日比較!$C$12)</f>
        <v>#N/A</v>
      </c>
      <c r="AD208" s="3">
        <f t="shared" si="136"/>
        <v>68.240234106228513</v>
      </c>
      <c r="AE208" s="3">
        <f t="shared" si="137"/>
        <v>89.120047372632669</v>
      </c>
      <c r="AF208" s="3">
        <f t="shared" si="138"/>
        <v>120.83674098527958</v>
      </c>
      <c r="AG208" s="3">
        <f t="shared" si="139"/>
        <v>168.64634120388058</v>
      </c>
      <c r="AH208" s="3">
        <f t="shared" si="140"/>
        <v>238.98256338686642</v>
      </c>
      <c r="AI208" s="3">
        <f t="shared" si="141"/>
        <v>63.18360008900396</v>
      </c>
      <c r="AJ208" s="3">
        <f t="shared" si="142"/>
        <v>66.194301319695427</v>
      </c>
      <c r="AK208" s="3">
        <f t="shared" si="143"/>
        <v>73.949467836638732</v>
      </c>
      <c r="AL208" s="3">
        <f t="shared" si="144"/>
        <v>89.049043155781661</v>
      </c>
      <c r="AM208" s="3">
        <f t="shared" si="145"/>
        <v>117.21778933520773</v>
      </c>
      <c r="AN208" s="3">
        <f t="shared" si="146"/>
        <v>77.172331842417947</v>
      </c>
      <c r="AO208" s="3">
        <f t="shared" si="147"/>
        <v>86.8549821559767</v>
      </c>
      <c r="AP208" s="3">
        <f t="shared" si="148"/>
        <v>104.29501206713076</v>
      </c>
      <c r="AQ208" s="3">
        <f t="shared" si="149"/>
        <v>136.53073470266389</v>
      </c>
      <c r="AR208" s="3">
        <f t="shared" si="150"/>
        <v>198.68976938442455</v>
      </c>
      <c r="AS208">
        <f>IF(播種日比較!$C$11-AD208&gt;0,0,AS207+1)</f>
        <v>77</v>
      </c>
      <c r="AT208">
        <f>IF(播種日比較!$C$11-AE208&gt;0,0,AT207+1)</f>
        <v>118</v>
      </c>
      <c r="AU208">
        <f>IF(播種日比較!$C$11-AF208&gt;0,0,AU207+1)</f>
        <v>138</v>
      </c>
      <c r="AV208">
        <f>IF(播種日比較!$C$11-AG208&gt;0,0,AV207+1)</f>
        <v>146</v>
      </c>
      <c r="AW208">
        <f>IF(播種日比較!$C$11-AH208&gt;0,0,AW207+1)</f>
        <v>150</v>
      </c>
      <c r="AX208">
        <f>IF(播種日比較!$C$11-AI208&gt;0,0,AX207+1)</f>
        <v>59</v>
      </c>
      <c r="AY208">
        <f>IF(播種日比較!$C$11-AJ208&gt;0,0,AY207+1)</f>
        <v>69</v>
      </c>
      <c r="AZ208">
        <f>IF(播種日比較!$C$11-AK208&gt;0,0,AZ207+1)</f>
        <v>92</v>
      </c>
      <c r="BA208">
        <f>IF(播種日比較!$C$11-AL208&gt;0,0,BA207+1)</f>
        <v>122</v>
      </c>
      <c r="BB208">
        <f>IF(播種日比較!$C$11-AM208&gt;0,0,BB207+1)</f>
        <v>141</v>
      </c>
      <c r="BC208">
        <f>IF(播種日比較!$C$11-AN208&gt;0,0,BC207+1)</f>
        <v>84</v>
      </c>
      <c r="BD208">
        <f>IF(播種日比較!$C$11-AO208&gt;0,0,BD207+1)</f>
        <v>101</v>
      </c>
      <c r="BE208">
        <f>IF(播種日比較!$C$11-AP208&gt;0,0,BE207+1)</f>
        <v>122</v>
      </c>
      <c r="BF208">
        <f>IF(播種日比較!$C$11-AQ208&gt;0,0,BF207+1)</f>
        <v>139</v>
      </c>
      <c r="BG208">
        <f>IF(播種日比較!$C$11-AR208&gt;0,0,BG207+1)</f>
        <v>148</v>
      </c>
      <c r="BH208" s="1">
        <f t="shared" si="151"/>
        <v>42812</v>
      </c>
      <c r="BI208">
        <f t="shared" si="135"/>
        <v>0</v>
      </c>
    </row>
    <row r="209" spans="8:61" x14ac:dyDescent="0.45">
      <c r="H209" s="1" t="e">
        <f t="shared" si="152"/>
        <v>#N/A</v>
      </c>
      <c r="I209" t="e">
        <f>$H209-播種日比較!$C$5</f>
        <v>#N/A</v>
      </c>
      <c r="J209" t="e">
        <f>$H209-播種日比較!$C$6</f>
        <v>#N/A</v>
      </c>
      <c r="K209" t="e">
        <f>$H209-播種日比較!$C$7</f>
        <v>#N/A</v>
      </c>
      <c r="L209" t="e">
        <f>$H209-播種日比較!$C$8</f>
        <v>#N/A</v>
      </c>
      <c r="M209" t="e">
        <f>$H209-播種日比較!$C$9</f>
        <v>#N/A</v>
      </c>
      <c r="N209" s="3" t="e">
        <f t="shared" si="120"/>
        <v>#N/A</v>
      </c>
      <c r="O209" s="3" t="e">
        <f t="shared" si="121"/>
        <v>#N/A</v>
      </c>
      <c r="P209" s="3" t="e">
        <f t="shared" si="122"/>
        <v>#N/A</v>
      </c>
      <c r="Q209" s="3" t="e">
        <f t="shared" si="123"/>
        <v>#N/A</v>
      </c>
      <c r="R209" s="3" t="e">
        <f t="shared" si="124"/>
        <v>#N/A</v>
      </c>
      <c r="S209" s="3" t="e">
        <f t="shared" si="125"/>
        <v>#N/A</v>
      </c>
      <c r="T209" s="3" t="e">
        <f t="shared" si="126"/>
        <v>#N/A</v>
      </c>
      <c r="U209" s="3" t="e">
        <f t="shared" si="127"/>
        <v>#N/A</v>
      </c>
      <c r="V209" s="3" t="e">
        <f t="shared" si="128"/>
        <v>#N/A</v>
      </c>
      <c r="W209" s="3" t="e">
        <f t="shared" si="129"/>
        <v>#N/A</v>
      </c>
      <c r="X209" s="3" t="e">
        <f t="shared" si="130"/>
        <v>#N/A</v>
      </c>
      <c r="Y209" s="3" t="e">
        <f t="shared" si="131"/>
        <v>#N/A</v>
      </c>
      <c r="Z209" s="3" t="e">
        <f t="shared" si="132"/>
        <v>#N/A</v>
      </c>
      <c r="AA209" s="3" t="e">
        <f t="shared" si="133"/>
        <v>#N/A</v>
      </c>
      <c r="AB209" s="3" t="e">
        <f t="shared" si="134"/>
        <v>#N/A</v>
      </c>
      <c r="AC209" t="e">
        <f>IF(H209&lt;播種日比較!$C$14,0,播種日比較!$C$13*0.02*播種日比較!$C$12)</f>
        <v>#N/A</v>
      </c>
      <c r="AD209" s="3">
        <f t="shared" si="136"/>
        <v>68.240234106228513</v>
      </c>
      <c r="AE209" s="3">
        <f t="shared" si="137"/>
        <v>89.120047372632669</v>
      </c>
      <c r="AF209" s="3">
        <f t="shared" si="138"/>
        <v>120.83674098527958</v>
      </c>
      <c r="AG209" s="3">
        <f t="shared" si="139"/>
        <v>168.64634120388058</v>
      </c>
      <c r="AH209" s="3">
        <f t="shared" si="140"/>
        <v>238.98256338686642</v>
      </c>
      <c r="AI209" s="3">
        <f t="shared" si="141"/>
        <v>63.18360008900396</v>
      </c>
      <c r="AJ209" s="3">
        <f t="shared" si="142"/>
        <v>66.194301319695427</v>
      </c>
      <c r="AK209" s="3">
        <f t="shared" si="143"/>
        <v>73.949467836638732</v>
      </c>
      <c r="AL209" s="3">
        <f t="shared" si="144"/>
        <v>89.049043155781661</v>
      </c>
      <c r="AM209" s="3">
        <f t="shared" si="145"/>
        <v>117.21778933520773</v>
      </c>
      <c r="AN209" s="3">
        <f t="shared" si="146"/>
        <v>77.172331842417947</v>
      </c>
      <c r="AO209" s="3">
        <f t="shared" si="147"/>
        <v>86.8549821559767</v>
      </c>
      <c r="AP209" s="3">
        <f t="shared" si="148"/>
        <v>104.29501206713076</v>
      </c>
      <c r="AQ209" s="3">
        <f t="shared" si="149"/>
        <v>136.53073470266389</v>
      </c>
      <c r="AR209" s="3">
        <f t="shared" si="150"/>
        <v>198.68976938442455</v>
      </c>
      <c r="AS209">
        <f>IF(播種日比較!$C$11-AD209&gt;0,0,AS208+1)</f>
        <v>78</v>
      </c>
      <c r="AT209">
        <f>IF(播種日比較!$C$11-AE209&gt;0,0,AT208+1)</f>
        <v>119</v>
      </c>
      <c r="AU209">
        <f>IF(播種日比較!$C$11-AF209&gt;0,0,AU208+1)</f>
        <v>139</v>
      </c>
      <c r="AV209">
        <f>IF(播種日比較!$C$11-AG209&gt;0,0,AV208+1)</f>
        <v>147</v>
      </c>
      <c r="AW209">
        <f>IF(播種日比較!$C$11-AH209&gt;0,0,AW208+1)</f>
        <v>151</v>
      </c>
      <c r="AX209">
        <f>IF(播種日比較!$C$11-AI209&gt;0,0,AX208+1)</f>
        <v>60</v>
      </c>
      <c r="AY209">
        <f>IF(播種日比較!$C$11-AJ209&gt;0,0,AY208+1)</f>
        <v>70</v>
      </c>
      <c r="AZ209">
        <f>IF(播種日比較!$C$11-AK209&gt;0,0,AZ208+1)</f>
        <v>93</v>
      </c>
      <c r="BA209">
        <f>IF(播種日比較!$C$11-AL209&gt;0,0,BA208+1)</f>
        <v>123</v>
      </c>
      <c r="BB209">
        <f>IF(播種日比較!$C$11-AM209&gt;0,0,BB208+1)</f>
        <v>142</v>
      </c>
      <c r="BC209">
        <f>IF(播種日比較!$C$11-AN209&gt;0,0,BC208+1)</f>
        <v>85</v>
      </c>
      <c r="BD209">
        <f>IF(播種日比較!$C$11-AO209&gt;0,0,BD208+1)</f>
        <v>102</v>
      </c>
      <c r="BE209">
        <f>IF(播種日比較!$C$11-AP209&gt;0,0,BE208+1)</f>
        <v>123</v>
      </c>
      <c r="BF209">
        <f>IF(播種日比較!$C$11-AQ209&gt;0,0,BF208+1)</f>
        <v>140</v>
      </c>
      <c r="BG209">
        <f>IF(播種日比較!$C$11-AR209&gt;0,0,BG208+1)</f>
        <v>149</v>
      </c>
      <c r="BH209" s="1">
        <f t="shared" si="151"/>
        <v>42813</v>
      </c>
      <c r="BI209">
        <f t="shared" si="135"/>
        <v>0</v>
      </c>
    </row>
    <row r="210" spans="8:61" x14ac:dyDescent="0.45">
      <c r="H210" s="1" t="e">
        <f t="shared" si="152"/>
        <v>#N/A</v>
      </c>
      <c r="I210" t="e">
        <f>$H210-播種日比較!$C$5</f>
        <v>#N/A</v>
      </c>
      <c r="J210" t="e">
        <f>$H210-播種日比較!$C$6</f>
        <v>#N/A</v>
      </c>
      <c r="K210" t="e">
        <f>$H210-播種日比較!$C$7</f>
        <v>#N/A</v>
      </c>
      <c r="L210" t="e">
        <f>$H210-播種日比較!$C$8</f>
        <v>#N/A</v>
      </c>
      <c r="M210" t="e">
        <f>$H210-播種日比較!$C$9</f>
        <v>#N/A</v>
      </c>
      <c r="N210" s="3" t="e">
        <f t="shared" si="120"/>
        <v>#N/A</v>
      </c>
      <c r="O210" s="3" t="e">
        <f t="shared" si="121"/>
        <v>#N/A</v>
      </c>
      <c r="P210" s="3" t="e">
        <f t="shared" si="122"/>
        <v>#N/A</v>
      </c>
      <c r="Q210" s="3" t="e">
        <f t="shared" si="123"/>
        <v>#N/A</v>
      </c>
      <c r="R210" s="3" t="e">
        <f t="shared" si="124"/>
        <v>#N/A</v>
      </c>
      <c r="S210" s="3" t="e">
        <f t="shared" si="125"/>
        <v>#N/A</v>
      </c>
      <c r="T210" s="3" t="e">
        <f t="shared" si="126"/>
        <v>#N/A</v>
      </c>
      <c r="U210" s="3" t="e">
        <f t="shared" si="127"/>
        <v>#N/A</v>
      </c>
      <c r="V210" s="3" t="e">
        <f t="shared" si="128"/>
        <v>#N/A</v>
      </c>
      <c r="W210" s="3" t="e">
        <f t="shared" si="129"/>
        <v>#N/A</v>
      </c>
      <c r="X210" s="3" t="e">
        <f t="shared" si="130"/>
        <v>#N/A</v>
      </c>
      <c r="Y210" s="3" t="e">
        <f t="shared" si="131"/>
        <v>#N/A</v>
      </c>
      <c r="Z210" s="3" t="e">
        <f t="shared" si="132"/>
        <v>#N/A</v>
      </c>
      <c r="AA210" s="3" t="e">
        <f t="shared" si="133"/>
        <v>#N/A</v>
      </c>
      <c r="AB210" s="3" t="e">
        <f t="shared" si="134"/>
        <v>#N/A</v>
      </c>
      <c r="AC210" t="e">
        <f>IF(H210&lt;播種日比較!$C$14,0,播種日比較!$C$13*0.02*播種日比較!$C$12)</f>
        <v>#N/A</v>
      </c>
      <c r="AD210" s="3">
        <f t="shared" si="136"/>
        <v>68.240234106228513</v>
      </c>
      <c r="AE210" s="3">
        <f t="shared" si="137"/>
        <v>89.120047372632669</v>
      </c>
      <c r="AF210" s="3">
        <f t="shared" si="138"/>
        <v>120.83674098527958</v>
      </c>
      <c r="AG210" s="3">
        <f t="shared" si="139"/>
        <v>168.64634120388058</v>
      </c>
      <c r="AH210" s="3">
        <f t="shared" si="140"/>
        <v>238.98256338686642</v>
      </c>
      <c r="AI210" s="3">
        <f t="shared" si="141"/>
        <v>63.18360008900396</v>
      </c>
      <c r="AJ210" s="3">
        <f t="shared" si="142"/>
        <v>66.194301319695427</v>
      </c>
      <c r="AK210" s="3">
        <f t="shared" si="143"/>
        <v>73.949467836638732</v>
      </c>
      <c r="AL210" s="3">
        <f t="shared" si="144"/>
        <v>89.049043155781661</v>
      </c>
      <c r="AM210" s="3">
        <f t="shared" si="145"/>
        <v>117.21778933520773</v>
      </c>
      <c r="AN210" s="3">
        <f t="shared" si="146"/>
        <v>77.172331842417947</v>
      </c>
      <c r="AO210" s="3">
        <f t="shared" si="147"/>
        <v>86.8549821559767</v>
      </c>
      <c r="AP210" s="3">
        <f t="shared" si="148"/>
        <v>104.29501206713076</v>
      </c>
      <c r="AQ210" s="3">
        <f t="shared" si="149"/>
        <v>136.53073470266389</v>
      </c>
      <c r="AR210" s="3">
        <f t="shared" si="150"/>
        <v>198.68976938442455</v>
      </c>
      <c r="AS210">
        <f>IF(播種日比較!$C$11-AD210&gt;0,0,AS209+1)</f>
        <v>79</v>
      </c>
      <c r="AT210">
        <f>IF(播種日比較!$C$11-AE210&gt;0,0,AT209+1)</f>
        <v>120</v>
      </c>
      <c r="AU210">
        <f>IF(播種日比較!$C$11-AF210&gt;0,0,AU209+1)</f>
        <v>140</v>
      </c>
      <c r="AV210">
        <f>IF(播種日比較!$C$11-AG210&gt;0,0,AV209+1)</f>
        <v>148</v>
      </c>
      <c r="AW210">
        <f>IF(播種日比較!$C$11-AH210&gt;0,0,AW209+1)</f>
        <v>152</v>
      </c>
      <c r="AX210">
        <f>IF(播種日比較!$C$11-AI210&gt;0,0,AX209+1)</f>
        <v>61</v>
      </c>
      <c r="AY210">
        <f>IF(播種日比較!$C$11-AJ210&gt;0,0,AY209+1)</f>
        <v>71</v>
      </c>
      <c r="AZ210">
        <f>IF(播種日比較!$C$11-AK210&gt;0,0,AZ209+1)</f>
        <v>94</v>
      </c>
      <c r="BA210">
        <f>IF(播種日比較!$C$11-AL210&gt;0,0,BA209+1)</f>
        <v>124</v>
      </c>
      <c r="BB210">
        <f>IF(播種日比較!$C$11-AM210&gt;0,0,BB209+1)</f>
        <v>143</v>
      </c>
      <c r="BC210">
        <f>IF(播種日比較!$C$11-AN210&gt;0,0,BC209+1)</f>
        <v>86</v>
      </c>
      <c r="BD210">
        <f>IF(播種日比較!$C$11-AO210&gt;0,0,BD209+1)</f>
        <v>103</v>
      </c>
      <c r="BE210">
        <f>IF(播種日比較!$C$11-AP210&gt;0,0,BE209+1)</f>
        <v>124</v>
      </c>
      <c r="BF210">
        <f>IF(播種日比較!$C$11-AQ210&gt;0,0,BF209+1)</f>
        <v>141</v>
      </c>
      <c r="BG210">
        <f>IF(播種日比較!$C$11-AR210&gt;0,0,BG209+1)</f>
        <v>150</v>
      </c>
      <c r="BH210" s="1">
        <f t="shared" si="151"/>
        <v>42814</v>
      </c>
      <c r="BI210">
        <f t="shared" si="135"/>
        <v>0</v>
      </c>
    </row>
    <row r="211" spans="8:61" x14ac:dyDescent="0.45">
      <c r="H211" s="1" t="e">
        <f t="shared" si="152"/>
        <v>#N/A</v>
      </c>
      <c r="I211" t="e">
        <f>$H211-播種日比較!$C$5</f>
        <v>#N/A</v>
      </c>
      <c r="J211" t="e">
        <f>$H211-播種日比較!$C$6</f>
        <v>#N/A</v>
      </c>
      <c r="K211" t="e">
        <f>$H211-播種日比較!$C$7</f>
        <v>#N/A</v>
      </c>
      <c r="L211" t="e">
        <f>$H211-播種日比較!$C$8</f>
        <v>#N/A</v>
      </c>
      <c r="M211" t="e">
        <f>$H211-播種日比較!$C$9</f>
        <v>#N/A</v>
      </c>
      <c r="N211" s="3" t="e">
        <f t="shared" si="120"/>
        <v>#N/A</v>
      </c>
      <c r="O211" s="3" t="e">
        <f t="shared" si="121"/>
        <v>#N/A</v>
      </c>
      <c r="P211" s="3" t="e">
        <f t="shared" si="122"/>
        <v>#N/A</v>
      </c>
      <c r="Q211" s="3" t="e">
        <f t="shared" si="123"/>
        <v>#N/A</v>
      </c>
      <c r="R211" s="3" t="e">
        <f t="shared" si="124"/>
        <v>#N/A</v>
      </c>
      <c r="S211" s="3" t="e">
        <f t="shared" si="125"/>
        <v>#N/A</v>
      </c>
      <c r="T211" s="3" t="e">
        <f t="shared" si="126"/>
        <v>#N/A</v>
      </c>
      <c r="U211" s="3" t="e">
        <f t="shared" si="127"/>
        <v>#N/A</v>
      </c>
      <c r="V211" s="3" t="e">
        <f t="shared" si="128"/>
        <v>#N/A</v>
      </c>
      <c r="W211" s="3" t="e">
        <f t="shared" si="129"/>
        <v>#N/A</v>
      </c>
      <c r="X211" s="3" t="e">
        <f t="shared" si="130"/>
        <v>#N/A</v>
      </c>
      <c r="Y211" s="3" t="e">
        <f t="shared" si="131"/>
        <v>#N/A</v>
      </c>
      <c r="Z211" s="3" t="e">
        <f t="shared" si="132"/>
        <v>#N/A</v>
      </c>
      <c r="AA211" s="3" t="e">
        <f t="shared" si="133"/>
        <v>#N/A</v>
      </c>
      <c r="AB211" s="3" t="e">
        <f t="shared" si="134"/>
        <v>#N/A</v>
      </c>
      <c r="AC211" t="e">
        <f>IF(H211&lt;播種日比較!$C$14,0,播種日比較!$C$13*0.02*播種日比較!$C$12)</f>
        <v>#N/A</v>
      </c>
      <c r="AD211" s="3">
        <f t="shared" si="136"/>
        <v>68.240234106228513</v>
      </c>
      <c r="AE211" s="3">
        <f t="shared" si="137"/>
        <v>89.120047372632669</v>
      </c>
      <c r="AF211" s="3">
        <f t="shared" si="138"/>
        <v>120.83674098527958</v>
      </c>
      <c r="AG211" s="3">
        <f t="shared" si="139"/>
        <v>168.64634120388058</v>
      </c>
      <c r="AH211" s="3">
        <f t="shared" si="140"/>
        <v>238.98256338686642</v>
      </c>
      <c r="AI211" s="3">
        <f t="shared" si="141"/>
        <v>63.18360008900396</v>
      </c>
      <c r="AJ211" s="3">
        <f t="shared" si="142"/>
        <v>66.194301319695427</v>
      </c>
      <c r="AK211" s="3">
        <f t="shared" si="143"/>
        <v>73.949467836638732</v>
      </c>
      <c r="AL211" s="3">
        <f t="shared" si="144"/>
        <v>89.049043155781661</v>
      </c>
      <c r="AM211" s="3">
        <f t="shared" si="145"/>
        <v>117.21778933520773</v>
      </c>
      <c r="AN211" s="3">
        <f t="shared" si="146"/>
        <v>77.172331842417947</v>
      </c>
      <c r="AO211" s="3">
        <f t="shared" si="147"/>
        <v>86.8549821559767</v>
      </c>
      <c r="AP211" s="3">
        <f t="shared" si="148"/>
        <v>104.29501206713076</v>
      </c>
      <c r="AQ211" s="3">
        <f t="shared" si="149"/>
        <v>136.53073470266389</v>
      </c>
      <c r="AR211" s="3">
        <f t="shared" si="150"/>
        <v>198.68976938442455</v>
      </c>
      <c r="AS211">
        <f>IF(播種日比較!$C$11-AD211&gt;0,0,AS210+1)</f>
        <v>80</v>
      </c>
      <c r="AT211">
        <f>IF(播種日比較!$C$11-AE211&gt;0,0,AT210+1)</f>
        <v>121</v>
      </c>
      <c r="AU211">
        <f>IF(播種日比較!$C$11-AF211&gt;0,0,AU210+1)</f>
        <v>141</v>
      </c>
      <c r="AV211">
        <f>IF(播種日比較!$C$11-AG211&gt;0,0,AV210+1)</f>
        <v>149</v>
      </c>
      <c r="AW211">
        <f>IF(播種日比較!$C$11-AH211&gt;0,0,AW210+1)</f>
        <v>153</v>
      </c>
      <c r="AX211">
        <f>IF(播種日比較!$C$11-AI211&gt;0,0,AX210+1)</f>
        <v>62</v>
      </c>
      <c r="AY211">
        <f>IF(播種日比較!$C$11-AJ211&gt;0,0,AY210+1)</f>
        <v>72</v>
      </c>
      <c r="AZ211">
        <f>IF(播種日比較!$C$11-AK211&gt;0,0,AZ210+1)</f>
        <v>95</v>
      </c>
      <c r="BA211">
        <f>IF(播種日比較!$C$11-AL211&gt;0,0,BA210+1)</f>
        <v>125</v>
      </c>
      <c r="BB211">
        <f>IF(播種日比較!$C$11-AM211&gt;0,0,BB210+1)</f>
        <v>144</v>
      </c>
      <c r="BC211">
        <f>IF(播種日比較!$C$11-AN211&gt;0,0,BC210+1)</f>
        <v>87</v>
      </c>
      <c r="BD211">
        <f>IF(播種日比較!$C$11-AO211&gt;0,0,BD210+1)</f>
        <v>104</v>
      </c>
      <c r="BE211">
        <f>IF(播種日比較!$C$11-AP211&gt;0,0,BE210+1)</f>
        <v>125</v>
      </c>
      <c r="BF211">
        <f>IF(播種日比較!$C$11-AQ211&gt;0,0,BF210+1)</f>
        <v>142</v>
      </c>
      <c r="BG211">
        <f>IF(播種日比較!$C$11-AR211&gt;0,0,BG210+1)</f>
        <v>151</v>
      </c>
      <c r="BH211" s="1">
        <f t="shared" si="151"/>
        <v>42815</v>
      </c>
      <c r="BI211">
        <f t="shared" si="135"/>
        <v>0</v>
      </c>
    </row>
    <row r="212" spans="8:61" x14ac:dyDescent="0.45">
      <c r="H212" s="1" t="e">
        <f t="shared" si="152"/>
        <v>#N/A</v>
      </c>
      <c r="I212" t="e">
        <f>$H212-播種日比較!$C$5</f>
        <v>#N/A</v>
      </c>
      <c r="J212" t="e">
        <f>$H212-播種日比較!$C$6</f>
        <v>#N/A</v>
      </c>
      <c r="K212" t="e">
        <f>$H212-播種日比較!$C$7</f>
        <v>#N/A</v>
      </c>
      <c r="L212" t="e">
        <f>$H212-播種日比較!$C$8</f>
        <v>#N/A</v>
      </c>
      <c r="M212" t="e">
        <f>$H212-播種日比較!$C$9</f>
        <v>#N/A</v>
      </c>
      <c r="N212" s="3" t="e">
        <f t="shared" si="120"/>
        <v>#N/A</v>
      </c>
      <c r="O212" s="3" t="e">
        <f t="shared" si="121"/>
        <v>#N/A</v>
      </c>
      <c r="P212" s="3" t="e">
        <f t="shared" si="122"/>
        <v>#N/A</v>
      </c>
      <c r="Q212" s="3" t="e">
        <f t="shared" si="123"/>
        <v>#N/A</v>
      </c>
      <c r="R212" s="3" t="e">
        <f t="shared" si="124"/>
        <v>#N/A</v>
      </c>
      <c r="S212" s="3" t="e">
        <f t="shared" si="125"/>
        <v>#N/A</v>
      </c>
      <c r="T212" s="3" t="e">
        <f t="shared" si="126"/>
        <v>#N/A</v>
      </c>
      <c r="U212" s="3" t="e">
        <f t="shared" si="127"/>
        <v>#N/A</v>
      </c>
      <c r="V212" s="3" t="e">
        <f t="shared" si="128"/>
        <v>#N/A</v>
      </c>
      <c r="W212" s="3" t="e">
        <f t="shared" si="129"/>
        <v>#N/A</v>
      </c>
      <c r="X212" s="3" t="e">
        <f t="shared" si="130"/>
        <v>#N/A</v>
      </c>
      <c r="Y212" s="3" t="e">
        <f t="shared" si="131"/>
        <v>#N/A</v>
      </c>
      <c r="Z212" s="3" t="e">
        <f t="shared" si="132"/>
        <v>#N/A</v>
      </c>
      <c r="AA212" s="3" t="e">
        <f t="shared" si="133"/>
        <v>#N/A</v>
      </c>
      <c r="AB212" s="3" t="e">
        <f t="shared" si="134"/>
        <v>#N/A</v>
      </c>
      <c r="AC212" t="e">
        <f>IF(H212&lt;播種日比較!$C$14,0,播種日比較!$C$13*0.02*播種日比較!$C$12)</f>
        <v>#N/A</v>
      </c>
      <c r="AD212" s="3">
        <f t="shared" si="136"/>
        <v>68.240234106228513</v>
      </c>
      <c r="AE212" s="3">
        <f t="shared" si="137"/>
        <v>89.120047372632669</v>
      </c>
      <c r="AF212" s="3">
        <f t="shared" si="138"/>
        <v>120.83674098527958</v>
      </c>
      <c r="AG212" s="3">
        <f t="shared" si="139"/>
        <v>168.64634120388058</v>
      </c>
      <c r="AH212" s="3">
        <f t="shared" si="140"/>
        <v>238.98256338686642</v>
      </c>
      <c r="AI212" s="3">
        <f t="shared" si="141"/>
        <v>63.18360008900396</v>
      </c>
      <c r="AJ212" s="3">
        <f t="shared" si="142"/>
        <v>66.194301319695427</v>
      </c>
      <c r="AK212" s="3">
        <f t="shared" si="143"/>
        <v>73.949467836638732</v>
      </c>
      <c r="AL212" s="3">
        <f t="shared" si="144"/>
        <v>89.049043155781661</v>
      </c>
      <c r="AM212" s="3">
        <f t="shared" si="145"/>
        <v>117.21778933520773</v>
      </c>
      <c r="AN212" s="3">
        <f t="shared" si="146"/>
        <v>77.172331842417947</v>
      </c>
      <c r="AO212" s="3">
        <f t="shared" si="147"/>
        <v>86.8549821559767</v>
      </c>
      <c r="AP212" s="3">
        <f t="shared" si="148"/>
        <v>104.29501206713076</v>
      </c>
      <c r="AQ212" s="3">
        <f t="shared" si="149"/>
        <v>136.53073470266389</v>
      </c>
      <c r="AR212" s="3">
        <f t="shared" si="150"/>
        <v>198.68976938442455</v>
      </c>
      <c r="AS212">
        <f>IF(播種日比較!$C$11-AD212&gt;0,0,AS211+1)</f>
        <v>81</v>
      </c>
      <c r="AT212">
        <f>IF(播種日比較!$C$11-AE212&gt;0,0,AT211+1)</f>
        <v>122</v>
      </c>
      <c r="AU212">
        <f>IF(播種日比較!$C$11-AF212&gt;0,0,AU211+1)</f>
        <v>142</v>
      </c>
      <c r="AV212">
        <f>IF(播種日比較!$C$11-AG212&gt;0,0,AV211+1)</f>
        <v>150</v>
      </c>
      <c r="AW212">
        <f>IF(播種日比較!$C$11-AH212&gt;0,0,AW211+1)</f>
        <v>154</v>
      </c>
      <c r="AX212">
        <f>IF(播種日比較!$C$11-AI212&gt;0,0,AX211+1)</f>
        <v>63</v>
      </c>
      <c r="AY212">
        <f>IF(播種日比較!$C$11-AJ212&gt;0,0,AY211+1)</f>
        <v>73</v>
      </c>
      <c r="AZ212">
        <f>IF(播種日比較!$C$11-AK212&gt;0,0,AZ211+1)</f>
        <v>96</v>
      </c>
      <c r="BA212">
        <f>IF(播種日比較!$C$11-AL212&gt;0,0,BA211+1)</f>
        <v>126</v>
      </c>
      <c r="BB212">
        <f>IF(播種日比較!$C$11-AM212&gt;0,0,BB211+1)</f>
        <v>145</v>
      </c>
      <c r="BC212">
        <f>IF(播種日比較!$C$11-AN212&gt;0,0,BC211+1)</f>
        <v>88</v>
      </c>
      <c r="BD212">
        <f>IF(播種日比較!$C$11-AO212&gt;0,0,BD211+1)</f>
        <v>105</v>
      </c>
      <c r="BE212">
        <f>IF(播種日比較!$C$11-AP212&gt;0,0,BE211+1)</f>
        <v>126</v>
      </c>
      <c r="BF212">
        <f>IF(播種日比較!$C$11-AQ212&gt;0,0,BF211+1)</f>
        <v>143</v>
      </c>
      <c r="BG212">
        <f>IF(播種日比較!$C$11-AR212&gt;0,0,BG211+1)</f>
        <v>152</v>
      </c>
      <c r="BH212" s="1">
        <f t="shared" si="151"/>
        <v>42816</v>
      </c>
      <c r="BI212">
        <f t="shared" si="135"/>
        <v>0</v>
      </c>
    </row>
    <row r="213" spans="8:61" x14ac:dyDescent="0.45">
      <c r="H213" s="1" t="e">
        <f t="shared" si="152"/>
        <v>#N/A</v>
      </c>
      <c r="I213" t="e">
        <f>$H213-播種日比較!$C$5</f>
        <v>#N/A</v>
      </c>
      <c r="J213" t="e">
        <f>$H213-播種日比較!$C$6</f>
        <v>#N/A</v>
      </c>
      <c r="K213" t="e">
        <f>$H213-播種日比較!$C$7</f>
        <v>#N/A</v>
      </c>
      <c r="L213" t="e">
        <f>$H213-播種日比較!$C$8</f>
        <v>#N/A</v>
      </c>
      <c r="M213" t="e">
        <f>$H213-播種日比較!$C$9</f>
        <v>#N/A</v>
      </c>
      <c r="N213" s="3" t="e">
        <f t="shared" si="120"/>
        <v>#N/A</v>
      </c>
      <c r="O213" s="3" t="e">
        <f t="shared" si="121"/>
        <v>#N/A</v>
      </c>
      <c r="P213" s="3" t="e">
        <f t="shared" si="122"/>
        <v>#N/A</v>
      </c>
      <c r="Q213" s="3" t="e">
        <f t="shared" si="123"/>
        <v>#N/A</v>
      </c>
      <c r="R213" s="3" t="e">
        <f t="shared" si="124"/>
        <v>#N/A</v>
      </c>
      <c r="S213" s="3" t="e">
        <f t="shared" si="125"/>
        <v>#N/A</v>
      </c>
      <c r="T213" s="3" t="e">
        <f t="shared" si="126"/>
        <v>#N/A</v>
      </c>
      <c r="U213" s="3" t="e">
        <f t="shared" si="127"/>
        <v>#N/A</v>
      </c>
      <c r="V213" s="3" t="e">
        <f t="shared" si="128"/>
        <v>#N/A</v>
      </c>
      <c r="W213" s="3" t="e">
        <f t="shared" si="129"/>
        <v>#N/A</v>
      </c>
      <c r="X213" s="3" t="e">
        <f t="shared" si="130"/>
        <v>#N/A</v>
      </c>
      <c r="Y213" s="3" t="e">
        <f t="shared" si="131"/>
        <v>#N/A</v>
      </c>
      <c r="Z213" s="3" t="e">
        <f t="shared" si="132"/>
        <v>#N/A</v>
      </c>
      <c r="AA213" s="3" t="e">
        <f t="shared" si="133"/>
        <v>#N/A</v>
      </c>
      <c r="AB213" s="3" t="e">
        <f t="shared" si="134"/>
        <v>#N/A</v>
      </c>
      <c r="AC213" t="e">
        <f>IF(H213&lt;播種日比較!$C$14,0,播種日比較!$C$13*0.02*播種日比較!$C$12)</f>
        <v>#N/A</v>
      </c>
      <c r="AD213" s="3">
        <f t="shared" si="136"/>
        <v>68.240234106228513</v>
      </c>
      <c r="AE213" s="3">
        <f t="shared" si="137"/>
        <v>89.120047372632669</v>
      </c>
      <c r="AF213" s="3">
        <f t="shared" si="138"/>
        <v>120.83674098527958</v>
      </c>
      <c r="AG213" s="3">
        <f t="shared" si="139"/>
        <v>168.64634120388058</v>
      </c>
      <c r="AH213" s="3">
        <f t="shared" si="140"/>
        <v>238.98256338686642</v>
      </c>
      <c r="AI213" s="3">
        <f t="shared" si="141"/>
        <v>63.18360008900396</v>
      </c>
      <c r="AJ213" s="3">
        <f t="shared" si="142"/>
        <v>66.194301319695427</v>
      </c>
      <c r="AK213" s="3">
        <f t="shared" si="143"/>
        <v>73.949467836638732</v>
      </c>
      <c r="AL213" s="3">
        <f t="shared" si="144"/>
        <v>89.049043155781661</v>
      </c>
      <c r="AM213" s="3">
        <f t="shared" si="145"/>
        <v>117.21778933520773</v>
      </c>
      <c r="AN213" s="3">
        <f t="shared" si="146"/>
        <v>77.172331842417947</v>
      </c>
      <c r="AO213" s="3">
        <f t="shared" si="147"/>
        <v>86.8549821559767</v>
      </c>
      <c r="AP213" s="3">
        <f t="shared" si="148"/>
        <v>104.29501206713076</v>
      </c>
      <c r="AQ213" s="3">
        <f t="shared" si="149"/>
        <v>136.53073470266389</v>
      </c>
      <c r="AR213" s="3">
        <f t="shared" si="150"/>
        <v>198.68976938442455</v>
      </c>
      <c r="AS213">
        <f>IF(播種日比較!$C$11-AD213&gt;0,0,AS212+1)</f>
        <v>82</v>
      </c>
      <c r="AT213">
        <f>IF(播種日比較!$C$11-AE213&gt;0,0,AT212+1)</f>
        <v>123</v>
      </c>
      <c r="AU213">
        <f>IF(播種日比較!$C$11-AF213&gt;0,0,AU212+1)</f>
        <v>143</v>
      </c>
      <c r="AV213">
        <f>IF(播種日比較!$C$11-AG213&gt;0,0,AV212+1)</f>
        <v>151</v>
      </c>
      <c r="AW213">
        <f>IF(播種日比較!$C$11-AH213&gt;0,0,AW212+1)</f>
        <v>155</v>
      </c>
      <c r="AX213">
        <f>IF(播種日比較!$C$11-AI213&gt;0,0,AX212+1)</f>
        <v>64</v>
      </c>
      <c r="AY213">
        <f>IF(播種日比較!$C$11-AJ213&gt;0,0,AY212+1)</f>
        <v>74</v>
      </c>
      <c r="AZ213">
        <f>IF(播種日比較!$C$11-AK213&gt;0,0,AZ212+1)</f>
        <v>97</v>
      </c>
      <c r="BA213">
        <f>IF(播種日比較!$C$11-AL213&gt;0,0,BA212+1)</f>
        <v>127</v>
      </c>
      <c r="BB213">
        <f>IF(播種日比較!$C$11-AM213&gt;0,0,BB212+1)</f>
        <v>146</v>
      </c>
      <c r="BC213">
        <f>IF(播種日比較!$C$11-AN213&gt;0,0,BC212+1)</f>
        <v>89</v>
      </c>
      <c r="BD213">
        <f>IF(播種日比較!$C$11-AO213&gt;0,0,BD212+1)</f>
        <v>106</v>
      </c>
      <c r="BE213">
        <f>IF(播種日比較!$C$11-AP213&gt;0,0,BE212+1)</f>
        <v>127</v>
      </c>
      <c r="BF213">
        <f>IF(播種日比較!$C$11-AQ213&gt;0,0,BF212+1)</f>
        <v>144</v>
      </c>
      <c r="BG213">
        <f>IF(播種日比較!$C$11-AR213&gt;0,0,BG212+1)</f>
        <v>153</v>
      </c>
      <c r="BH213" s="1">
        <f t="shared" si="151"/>
        <v>42817</v>
      </c>
      <c r="BI213">
        <f t="shared" si="135"/>
        <v>0</v>
      </c>
    </row>
    <row r="214" spans="8:61" x14ac:dyDescent="0.45">
      <c r="H214" s="1" t="e">
        <f t="shared" si="152"/>
        <v>#N/A</v>
      </c>
      <c r="I214" t="e">
        <f>$H214-播種日比較!$C$5</f>
        <v>#N/A</v>
      </c>
      <c r="J214" t="e">
        <f>$H214-播種日比較!$C$6</f>
        <v>#N/A</v>
      </c>
      <c r="K214" t="e">
        <f>$H214-播種日比較!$C$7</f>
        <v>#N/A</v>
      </c>
      <c r="L214" t="e">
        <f>$H214-播種日比較!$C$8</f>
        <v>#N/A</v>
      </c>
      <c r="M214" t="e">
        <f>$H214-播種日比較!$C$9</f>
        <v>#N/A</v>
      </c>
      <c r="N214" s="3" t="e">
        <f t="shared" si="120"/>
        <v>#N/A</v>
      </c>
      <c r="O214" s="3" t="e">
        <f t="shared" si="121"/>
        <v>#N/A</v>
      </c>
      <c r="P214" s="3" t="e">
        <f t="shared" si="122"/>
        <v>#N/A</v>
      </c>
      <c r="Q214" s="3" t="e">
        <f t="shared" si="123"/>
        <v>#N/A</v>
      </c>
      <c r="R214" s="3" t="e">
        <f t="shared" si="124"/>
        <v>#N/A</v>
      </c>
      <c r="S214" s="3" t="e">
        <f t="shared" si="125"/>
        <v>#N/A</v>
      </c>
      <c r="T214" s="3" t="e">
        <f t="shared" si="126"/>
        <v>#N/A</v>
      </c>
      <c r="U214" s="3" t="e">
        <f t="shared" si="127"/>
        <v>#N/A</v>
      </c>
      <c r="V214" s="3" t="e">
        <f t="shared" si="128"/>
        <v>#N/A</v>
      </c>
      <c r="W214" s="3" t="e">
        <f t="shared" si="129"/>
        <v>#N/A</v>
      </c>
      <c r="X214" s="3" t="e">
        <f t="shared" si="130"/>
        <v>#N/A</v>
      </c>
      <c r="Y214" s="3" t="e">
        <f t="shared" si="131"/>
        <v>#N/A</v>
      </c>
      <c r="Z214" s="3" t="e">
        <f t="shared" si="132"/>
        <v>#N/A</v>
      </c>
      <c r="AA214" s="3" t="e">
        <f t="shared" si="133"/>
        <v>#N/A</v>
      </c>
      <c r="AB214" s="3" t="e">
        <f t="shared" si="134"/>
        <v>#N/A</v>
      </c>
      <c r="AC214" t="e">
        <f>IF(H214&lt;播種日比較!$C$14,0,播種日比較!$C$13*0.02*播種日比較!$C$12)</f>
        <v>#N/A</v>
      </c>
      <c r="AD214" s="3">
        <f t="shared" si="136"/>
        <v>68.240234106228513</v>
      </c>
      <c r="AE214" s="3">
        <f t="shared" si="137"/>
        <v>89.120047372632669</v>
      </c>
      <c r="AF214" s="3">
        <f t="shared" si="138"/>
        <v>120.83674098527958</v>
      </c>
      <c r="AG214" s="3">
        <f t="shared" si="139"/>
        <v>168.64634120388058</v>
      </c>
      <c r="AH214" s="3">
        <f t="shared" si="140"/>
        <v>238.98256338686642</v>
      </c>
      <c r="AI214" s="3">
        <f t="shared" si="141"/>
        <v>63.18360008900396</v>
      </c>
      <c r="AJ214" s="3">
        <f t="shared" si="142"/>
        <v>66.194301319695427</v>
      </c>
      <c r="AK214" s="3">
        <f t="shared" si="143"/>
        <v>73.949467836638732</v>
      </c>
      <c r="AL214" s="3">
        <f t="shared" si="144"/>
        <v>89.049043155781661</v>
      </c>
      <c r="AM214" s="3">
        <f t="shared" si="145"/>
        <v>117.21778933520773</v>
      </c>
      <c r="AN214" s="3">
        <f t="shared" si="146"/>
        <v>77.172331842417947</v>
      </c>
      <c r="AO214" s="3">
        <f t="shared" si="147"/>
        <v>86.8549821559767</v>
      </c>
      <c r="AP214" s="3">
        <f t="shared" si="148"/>
        <v>104.29501206713076</v>
      </c>
      <c r="AQ214" s="3">
        <f t="shared" si="149"/>
        <v>136.53073470266389</v>
      </c>
      <c r="AR214" s="3">
        <f t="shared" si="150"/>
        <v>198.68976938442455</v>
      </c>
      <c r="AS214">
        <f>IF(播種日比較!$C$11-AD214&gt;0,0,AS213+1)</f>
        <v>83</v>
      </c>
      <c r="AT214">
        <f>IF(播種日比較!$C$11-AE214&gt;0,0,AT213+1)</f>
        <v>124</v>
      </c>
      <c r="AU214">
        <f>IF(播種日比較!$C$11-AF214&gt;0,0,AU213+1)</f>
        <v>144</v>
      </c>
      <c r="AV214">
        <f>IF(播種日比較!$C$11-AG214&gt;0,0,AV213+1)</f>
        <v>152</v>
      </c>
      <c r="AW214">
        <f>IF(播種日比較!$C$11-AH214&gt;0,0,AW213+1)</f>
        <v>156</v>
      </c>
      <c r="AX214">
        <f>IF(播種日比較!$C$11-AI214&gt;0,0,AX213+1)</f>
        <v>65</v>
      </c>
      <c r="AY214">
        <f>IF(播種日比較!$C$11-AJ214&gt;0,0,AY213+1)</f>
        <v>75</v>
      </c>
      <c r="AZ214">
        <f>IF(播種日比較!$C$11-AK214&gt;0,0,AZ213+1)</f>
        <v>98</v>
      </c>
      <c r="BA214">
        <f>IF(播種日比較!$C$11-AL214&gt;0,0,BA213+1)</f>
        <v>128</v>
      </c>
      <c r="BB214">
        <f>IF(播種日比較!$C$11-AM214&gt;0,0,BB213+1)</f>
        <v>147</v>
      </c>
      <c r="BC214">
        <f>IF(播種日比較!$C$11-AN214&gt;0,0,BC213+1)</f>
        <v>90</v>
      </c>
      <c r="BD214">
        <f>IF(播種日比較!$C$11-AO214&gt;0,0,BD213+1)</f>
        <v>107</v>
      </c>
      <c r="BE214">
        <f>IF(播種日比較!$C$11-AP214&gt;0,0,BE213+1)</f>
        <v>128</v>
      </c>
      <c r="BF214">
        <f>IF(播種日比較!$C$11-AQ214&gt;0,0,BF213+1)</f>
        <v>145</v>
      </c>
      <c r="BG214">
        <f>IF(播種日比較!$C$11-AR214&gt;0,0,BG213+1)</f>
        <v>154</v>
      </c>
      <c r="BH214" s="1">
        <f t="shared" si="151"/>
        <v>42818</v>
      </c>
      <c r="BI214">
        <f t="shared" si="135"/>
        <v>0</v>
      </c>
    </row>
    <row r="215" spans="8:61" x14ac:dyDescent="0.45">
      <c r="H215" s="1" t="e">
        <f t="shared" ref="H215:H260" si="153">IF(ISERROR(BI205=0),H214+1,IF(BI205=0,NA(),H214+1))</f>
        <v>#N/A</v>
      </c>
      <c r="I215" t="e">
        <f>$H215-播種日比較!$C$5</f>
        <v>#N/A</v>
      </c>
      <c r="J215" t="e">
        <f>$H215-播種日比較!$C$6</f>
        <v>#N/A</v>
      </c>
      <c r="K215" t="e">
        <f>$H215-播種日比較!$C$7</f>
        <v>#N/A</v>
      </c>
      <c r="L215" t="e">
        <f>$H215-播種日比較!$C$8</f>
        <v>#N/A</v>
      </c>
      <c r="M215" t="e">
        <f>$H215-播種日比較!$C$9</f>
        <v>#N/A</v>
      </c>
      <c r="N215" s="3" t="e">
        <f t="shared" si="120"/>
        <v>#N/A</v>
      </c>
      <c r="O215" s="3" t="e">
        <f t="shared" si="121"/>
        <v>#N/A</v>
      </c>
      <c r="P215" s="3" t="e">
        <f t="shared" si="122"/>
        <v>#N/A</v>
      </c>
      <c r="Q215" s="3" t="e">
        <f t="shared" si="123"/>
        <v>#N/A</v>
      </c>
      <c r="R215" s="3" t="e">
        <f t="shared" si="124"/>
        <v>#N/A</v>
      </c>
      <c r="S215" s="3" t="e">
        <f t="shared" si="125"/>
        <v>#N/A</v>
      </c>
      <c r="T215" s="3" t="e">
        <f t="shared" si="126"/>
        <v>#N/A</v>
      </c>
      <c r="U215" s="3" t="e">
        <f t="shared" si="127"/>
        <v>#N/A</v>
      </c>
      <c r="V215" s="3" t="e">
        <f t="shared" si="128"/>
        <v>#N/A</v>
      </c>
      <c r="W215" s="3" t="e">
        <f t="shared" si="129"/>
        <v>#N/A</v>
      </c>
      <c r="X215" s="3" t="e">
        <f t="shared" si="130"/>
        <v>#N/A</v>
      </c>
      <c r="Y215" s="3" t="e">
        <f t="shared" si="131"/>
        <v>#N/A</v>
      </c>
      <c r="Z215" s="3" t="e">
        <f t="shared" si="132"/>
        <v>#N/A</v>
      </c>
      <c r="AA215" s="3" t="e">
        <f t="shared" si="133"/>
        <v>#N/A</v>
      </c>
      <c r="AB215" s="3" t="e">
        <f t="shared" si="134"/>
        <v>#N/A</v>
      </c>
      <c r="AC215" t="e">
        <f>IF(H215&lt;播種日比較!$C$14,0,播種日比較!$C$13*0.02*播種日比較!$C$12)</f>
        <v>#N/A</v>
      </c>
      <c r="AD215" s="3">
        <f t="shared" si="136"/>
        <v>68.240234106228513</v>
      </c>
      <c r="AE215" s="3">
        <f t="shared" si="137"/>
        <v>89.120047372632669</v>
      </c>
      <c r="AF215" s="3">
        <f t="shared" si="138"/>
        <v>120.83674098527958</v>
      </c>
      <c r="AG215" s="3">
        <f t="shared" si="139"/>
        <v>168.64634120388058</v>
      </c>
      <c r="AH215" s="3">
        <f t="shared" si="140"/>
        <v>238.98256338686642</v>
      </c>
      <c r="AI215" s="3">
        <f t="shared" si="141"/>
        <v>63.18360008900396</v>
      </c>
      <c r="AJ215" s="3">
        <f t="shared" si="142"/>
        <v>66.194301319695427</v>
      </c>
      <c r="AK215" s="3">
        <f t="shared" si="143"/>
        <v>73.949467836638732</v>
      </c>
      <c r="AL215" s="3">
        <f t="shared" si="144"/>
        <v>89.049043155781661</v>
      </c>
      <c r="AM215" s="3">
        <f t="shared" si="145"/>
        <v>117.21778933520773</v>
      </c>
      <c r="AN215" s="3">
        <f t="shared" si="146"/>
        <v>77.172331842417947</v>
      </c>
      <c r="AO215" s="3">
        <f t="shared" si="147"/>
        <v>86.8549821559767</v>
      </c>
      <c r="AP215" s="3">
        <f t="shared" si="148"/>
        <v>104.29501206713076</v>
      </c>
      <c r="AQ215" s="3">
        <f t="shared" si="149"/>
        <v>136.53073470266389</v>
      </c>
      <c r="AR215" s="3">
        <f t="shared" si="150"/>
        <v>198.68976938442455</v>
      </c>
      <c r="AS215">
        <f>IF(播種日比較!$C$11-AD215&gt;0,0,AS214+1)</f>
        <v>84</v>
      </c>
      <c r="AT215">
        <f>IF(播種日比較!$C$11-AE215&gt;0,0,AT214+1)</f>
        <v>125</v>
      </c>
      <c r="AU215">
        <f>IF(播種日比較!$C$11-AF215&gt;0,0,AU214+1)</f>
        <v>145</v>
      </c>
      <c r="AV215">
        <f>IF(播種日比較!$C$11-AG215&gt;0,0,AV214+1)</f>
        <v>153</v>
      </c>
      <c r="AW215">
        <f>IF(播種日比較!$C$11-AH215&gt;0,0,AW214+1)</f>
        <v>157</v>
      </c>
      <c r="AX215">
        <f>IF(播種日比較!$C$11-AI215&gt;0,0,AX214+1)</f>
        <v>66</v>
      </c>
      <c r="AY215">
        <f>IF(播種日比較!$C$11-AJ215&gt;0,0,AY214+1)</f>
        <v>76</v>
      </c>
      <c r="AZ215">
        <f>IF(播種日比較!$C$11-AK215&gt;0,0,AZ214+1)</f>
        <v>99</v>
      </c>
      <c r="BA215">
        <f>IF(播種日比較!$C$11-AL215&gt;0,0,BA214+1)</f>
        <v>129</v>
      </c>
      <c r="BB215">
        <f>IF(播種日比較!$C$11-AM215&gt;0,0,BB214+1)</f>
        <v>148</v>
      </c>
      <c r="BC215">
        <f>IF(播種日比較!$C$11-AN215&gt;0,0,BC214+1)</f>
        <v>91</v>
      </c>
      <c r="BD215">
        <f>IF(播種日比較!$C$11-AO215&gt;0,0,BD214+1)</f>
        <v>108</v>
      </c>
      <c r="BE215">
        <f>IF(播種日比較!$C$11-AP215&gt;0,0,BE214+1)</f>
        <v>129</v>
      </c>
      <c r="BF215">
        <f>IF(播種日比較!$C$11-AQ215&gt;0,0,BF214+1)</f>
        <v>146</v>
      </c>
      <c r="BG215">
        <f>IF(播種日比較!$C$11-AR215&gt;0,0,BG214+1)</f>
        <v>155</v>
      </c>
      <c r="BH215" s="1">
        <f t="shared" si="151"/>
        <v>42819</v>
      </c>
      <c r="BI215">
        <f t="shared" si="135"/>
        <v>0</v>
      </c>
    </row>
    <row r="216" spans="8:61" x14ac:dyDescent="0.45">
      <c r="H216" s="1" t="e">
        <f t="shared" si="153"/>
        <v>#N/A</v>
      </c>
      <c r="I216" t="e">
        <f>$H216-播種日比較!$C$5</f>
        <v>#N/A</v>
      </c>
      <c r="J216" t="e">
        <f>$H216-播種日比較!$C$6</f>
        <v>#N/A</v>
      </c>
      <c r="K216" t="e">
        <f>$H216-播種日比較!$C$7</f>
        <v>#N/A</v>
      </c>
      <c r="L216" t="e">
        <f>$H216-播種日比較!$C$8</f>
        <v>#N/A</v>
      </c>
      <c r="M216" t="e">
        <f>$H216-播種日比較!$C$9</f>
        <v>#N/A</v>
      </c>
      <c r="N216" s="3" t="e">
        <f t="shared" si="120"/>
        <v>#N/A</v>
      </c>
      <c r="O216" s="3" t="e">
        <f t="shared" si="121"/>
        <v>#N/A</v>
      </c>
      <c r="P216" s="3" t="e">
        <f t="shared" si="122"/>
        <v>#N/A</v>
      </c>
      <c r="Q216" s="3" t="e">
        <f t="shared" si="123"/>
        <v>#N/A</v>
      </c>
      <c r="R216" s="3" t="e">
        <f t="shared" si="124"/>
        <v>#N/A</v>
      </c>
      <c r="S216" s="3" t="e">
        <f t="shared" si="125"/>
        <v>#N/A</v>
      </c>
      <c r="T216" s="3" t="e">
        <f t="shared" si="126"/>
        <v>#N/A</v>
      </c>
      <c r="U216" s="3" t="e">
        <f t="shared" si="127"/>
        <v>#N/A</v>
      </c>
      <c r="V216" s="3" t="e">
        <f t="shared" si="128"/>
        <v>#N/A</v>
      </c>
      <c r="W216" s="3" t="e">
        <f t="shared" si="129"/>
        <v>#N/A</v>
      </c>
      <c r="X216" s="3" t="e">
        <f t="shared" si="130"/>
        <v>#N/A</v>
      </c>
      <c r="Y216" s="3" t="e">
        <f t="shared" si="131"/>
        <v>#N/A</v>
      </c>
      <c r="Z216" s="3" t="e">
        <f t="shared" si="132"/>
        <v>#N/A</v>
      </c>
      <c r="AA216" s="3" t="e">
        <f t="shared" si="133"/>
        <v>#N/A</v>
      </c>
      <c r="AB216" s="3" t="e">
        <f t="shared" si="134"/>
        <v>#N/A</v>
      </c>
      <c r="AC216" t="e">
        <f>IF(H216&lt;播種日比較!$C$14,0,播種日比較!$C$13*0.02*播種日比較!$C$12)</f>
        <v>#N/A</v>
      </c>
      <c r="AD216" s="3">
        <f t="shared" si="136"/>
        <v>68.240234106228513</v>
      </c>
      <c r="AE216" s="3">
        <f t="shared" si="137"/>
        <v>89.120047372632669</v>
      </c>
      <c r="AF216" s="3">
        <f t="shared" si="138"/>
        <v>120.83674098527958</v>
      </c>
      <c r="AG216" s="3">
        <f t="shared" si="139"/>
        <v>168.64634120388058</v>
      </c>
      <c r="AH216" s="3">
        <f t="shared" si="140"/>
        <v>238.98256338686642</v>
      </c>
      <c r="AI216" s="3">
        <f t="shared" si="141"/>
        <v>63.18360008900396</v>
      </c>
      <c r="AJ216" s="3">
        <f t="shared" si="142"/>
        <v>66.194301319695427</v>
      </c>
      <c r="AK216" s="3">
        <f t="shared" si="143"/>
        <v>73.949467836638732</v>
      </c>
      <c r="AL216" s="3">
        <f t="shared" si="144"/>
        <v>89.049043155781661</v>
      </c>
      <c r="AM216" s="3">
        <f t="shared" si="145"/>
        <v>117.21778933520773</v>
      </c>
      <c r="AN216" s="3">
        <f t="shared" si="146"/>
        <v>77.172331842417947</v>
      </c>
      <c r="AO216" s="3">
        <f t="shared" si="147"/>
        <v>86.8549821559767</v>
      </c>
      <c r="AP216" s="3">
        <f t="shared" si="148"/>
        <v>104.29501206713076</v>
      </c>
      <c r="AQ216" s="3">
        <f t="shared" si="149"/>
        <v>136.53073470266389</v>
      </c>
      <c r="AR216" s="3">
        <f t="shared" si="150"/>
        <v>198.68976938442455</v>
      </c>
      <c r="AS216">
        <f>IF(播種日比較!$C$11-AD216&gt;0,0,AS215+1)</f>
        <v>85</v>
      </c>
      <c r="AT216">
        <f>IF(播種日比較!$C$11-AE216&gt;0,0,AT215+1)</f>
        <v>126</v>
      </c>
      <c r="AU216">
        <f>IF(播種日比較!$C$11-AF216&gt;0,0,AU215+1)</f>
        <v>146</v>
      </c>
      <c r="AV216">
        <f>IF(播種日比較!$C$11-AG216&gt;0,0,AV215+1)</f>
        <v>154</v>
      </c>
      <c r="AW216">
        <f>IF(播種日比較!$C$11-AH216&gt;0,0,AW215+1)</f>
        <v>158</v>
      </c>
      <c r="AX216">
        <f>IF(播種日比較!$C$11-AI216&gt;0,0,AX215+1)</f>
        <v>67</v>
      </c>
      <c r="AY216">
        <f>IF(播種日比較!$C$11-AJ216&gt;0,0,AY215+1)</f>
        <v>77</v>
      </c>
      <c r="AZ216">
        <f>IF(播種日比較!$C$11-AK216&gt;0,0,AZ215+1)</f>
        <v>100</v>
      </c>
      <c r="BA216">
        <f>IF(播種日比較!$C$11-AL216&gt;0,0,BA215+1)</f>
        <v>130</v>
      </c>
      <c r="BB216">
        <f>IF(播種日比較!$C$11-AM216&gt;0,0,BB215+1)</f>
        <v>149</v>
      </c>
      <c r="BC216">
        <f>IF(播種日比較!$C$11-AN216&gt;0,0,BC215+1)</f>
        <v>92</v>
      </c>
      <c r="BD216">
        <f>IF(播種日比較!$C$11-AO216&gt;0,0,BD215+1)</f>
        <v>109</v>
      </c>
      <c r="BE216">
        <f>IF(播種日比較!$C$11-AP216&gt;0,0,BE215+1)</f>
        <v>130</v>
      </c>
      <c r="BF216">
        <f>IF(播種日比較!$C$11-AQ216&gt;0,0,BF215+1)</f>
        <v>147</v>
      </c>
      <c r="BG216">
        <f>IF(播種日比較!$C$11-AR216&gt;0,0,BG215+1)</f>
        <v>156</v>
      </c>
      <c r="BH216" s="1">
        <f t="shared" si="151"/>
        <v>42820</v>
      </c>
      <c r="BI216">
        <f t="shared" si="135"/>
        <v>0</v>
      </c>
    </row>
    <row r="217" spans="8:61" x14ac:dyDescent="0.45">
      <c r="H217" s="1" t="e">
        <f t="shared" si="153"/>
        <v>#N/A</v>
      </c>
      <c r="I217" t="e">
        <f>$H217-播種日比較!$C$5</f>
        <v>#N/A</v>
      </c>
      <c r="J217" t="e">
        <f>$H217-播種日比較!$C$6</f>
        <v>#N/A</v>
      </c>
      <c r="K217" t="e">
        <f>$H217-播種日比較!$C$7</f>
        <v>#N/A</v>
      </c>
      <c r="L217" t="e">
        <f>$H217-播種日比較!$C$8</f>
        <v>#N/A</v>
      </c>
      <c r="M217" t="e">
        <f>$H217-播種日比較!$C$9</f>
        <v>#N/A</v>
      </c>
      <c r="N217" s="3" t="e">
        <f t="shared" si="120"/>
        <v>#N/A</v>
      </c>
      <c r="O217" s="3" t="e">
        <f t="shared" si="121"/>
        <v>#N/A</v>
      </c>
      <c r="P217" s="3" t="e">
        <f t="shared" si="122"/>
        <v>#N/A</v>
      </c>
      <c r="Q217" s="3" t="e">
        <f t="shared" si="123"/>
        <v>#N/A</v>
      </c>
      <c r="R217" s="3" t="e">
        <f t="shared" si="124"/>
        <v>#N/A</v>
      </c>
      <c r="S217" s="3" t="e">
        <f t="shared" si="125"/>
        <v>#N/A</v>
      </c>
      <c r="T217" s="3" t="e">
        <f t="shared" si="126"/>
        <v>#N/A</v>
      </c>
      <c r="U217" s="3" t="e">
        <f t="shared" si="127"/>
        <v>#N/A</v>
      </c>
      <c r="V217" s="3" t="e">
        <f t="shared" si="128"/>
        <v>#N/A</v>
      </c>
      <c r="W217" s="3" t="e">
        <f t="shared" si="129"/>
        <v>#N/A</v>
      </c>
      <c r="X217" s="3" t="e">
        <f t="shared" si="130"/>
        <v>#N/A</v>
      </c>
      <c r="Y217" s="3" t="e">
        <f t="shared" si="131"/>
        <v>#N/A</v>
      </c>
      <c r="Z217" s="3" t="e">
        <f t="shared" si="132"/>
        <v>#N/A</v>
      </c>
      <c r="AA217" s="3" t="e">
        <f t="shared" si="133"/>
        <v>#N/A</v>
      </c>
      <c r="AB217" s="3" t="e">
        <f t="shared" si="134"/>
        <v>#N/A</v>
      </c>
      <c r="AC217" t="e">
        <f>IF(H217&lt;播種日比較!$C$14,0,播種日比較!$C$13*0.02*播種日比較!$C$12)</f>
        <v>#N/A</v>
      </c>
      <c r="AD217" s="3">
        <f t="shared" si="136"/>
        <v>68.240234106228513</v>
      </c>
      <c r="AE217" s="3">
        <f t="shared" si="137"/>
        <v>89.120047372632669</v>
      </c>
      <c r="AF217" s="3">
        <f t="shared" si="138"/>
        <v>120.83674098527958</v>
      </c>
      <c r="AG217" s="3">
        <f t="shared" si="139"/>
        <v>168.64634120388058</v>
      </c>
      <c r="AH217" s="3">
        <f t="shared" si="140"/>
        <v>238.98256338686642</v>
      </c>
      <c r="AI217" s="3">
        <f t="shared" si="141"/>
        <v>63.18360008900396</v>
      </c>
      <c r="AJ217" s="3">
        <f t="shared" si="142"/>
        <v>66.194301319695427</v>
      </c>
      <c r="AK217" s="3">
        <f t="shared" si="143"/>
        <v>73.949467836638732</v>
      </c>
      <c r="AL217" s="3">
        <f t="shared" si="144"/>
        <v>89.049043155781661</v>
      </c>
      <c r="AM217" s="3">
        <f t="shared" si="145"/>
        <v>117.21778933520773</v>
      </c>
      <c r="AN217" s="3">
        <f t="shared" si="146"/>
        <v>77.172331842417947</v>
      </c>
      <c r="AO217" s="3">
        <f t="shared" si="147"/>
        <v>86.8549821559767</v>
      </c>
      <c r="AP217" s="3">
        <f t="shared" si="148"/>
        <v>104.29501206713076</v>
      </c>
      <c r="AQ217" s="3">
        <f t="shared" si="149"/>
        <v>136.53073470266389</v>
      </c>
      <c r="AR217" s="3">
        <f t="shared" si="150"/>
        <v>198.68976938442455</v>
      </c>
      <c r="AS217">
        <f>IF(播種日比較!$C$11-AD217&gt;0,0,AS216+1)</f>
        <v>86</v>
      </c>
      <c r="AT217">
        <f>IF(播種日比較!$C$11-AE217&gt;0,0,AT216+1)</f>
        <v>127</v>
      </c>
      <c r="AU217">
        <f>IF(播種日比較!$C$11-AF217&gt;0,0,AU216+1)</f>
        <v>147</v>
      </c>
      <c r="AV217">
        <f>IF(播種日比較!$C$11-AG217&gt;0,0,AV216+1)</f>
        <v>155</v>
      </c>
      <c r="AW217">
        <f>IF(播種日比較!$C$11-AH217&gt;0,0,AW216+1)</f>
        <v>159</v>
      </c>
      <c r="AX217">
        <f>IF(播種日比較!$C$11-AI217&gt;0,0,AX216+1)</f>
        <v>68</v>
      </c>
      <c r="AY217">
        <f>IF(播種日比較!$C$11-AJ217&gt;0,0,AY216+1)</f>
        <v>78</v>
      </c>
      <c r="AZ217">
        <f>IF(播種日比較!$C$11-AK217&gt;0,0,AZ216+1)</f>
        <v>101</v>
      </c>
      <c r="BA217">
        <f>IF(播種日比較!$C$11-AL217&gt;0,0,BA216+1)</f>
        <v>131</v>
      </c>
      <c r="BB217">
        <f>IF(播種日比較!$C$11-AM217&gt;0,0,BB216+1)</f>
        <v>150</v>
      </c>
      <c r="BC217">
        <f>IF(播種日比較!$C$11-AN217&gt;0,0,BC216+1)</f>
        <v>93</v>
      </c>
      <c r="BD217">
        <f>IF(播種日比較!$C$11-AO217&gt;0,0,BD216+1)</f>
        <v>110</v>
      </c>
      <c r="BE217">
        <f>IF(播種日比較!$C$11-AP217&gt;0,0,BE216+1)</f>
        <v>131</v>
      </c>
      <c r="BF217">
        <f>IF(播種日比較!$C$11-AQ217&gt;0,0,BF216+1)</f>
        <v>148</v>
      </c>
      <c r="BG217">
        <f>IF(播種日比較!$C$11-AR217&gt;0,0,BG216+1)</f>
        <v>157</v>
      </c>
      <c r="BH217" s="1">
        <f t="shared" si="151"/>
        <v>42821</v>
      </c>
      <c r="BI217">
        <f t="shared" si="135"/>
        <v>0</v>
      </c>
    </row>
    <row r="218" spans="8:61" x14ac:dyDescent="0.45">
      <c r="H218" s="1" t="e">
        <f t="shared" si="153"/>
        <v>#N/A</v>
      </c>
      <c r="I218" t="e">
        <f>$H218-播種日比較!$C$5</f>
        <v>#N/A</v>
      </c>
      <c r="J218" t="e">
        <f>$H218-播種日比較!$C$6</f>
        <v>#N/A</v>
      </c>
      <c r="K218" t="e">
        <f>$H218-播種日比較!$C$7</f>
        <v>#N/A</v>
      </c>
      <c r="L218" t="e">
        <f>$H218-播種日比較!$C$8</f>
        <v>#N/A</v>
      </c>
      <c r="M218" t="e">
        <f>$H218-播種日比較!$C$9</f>
        <v>#N/A</v>
      </c>
      <c r="N218" s="3" t="e">
        <f t="shared" si="120"/>
        <v>#N/A</v>
      </c>
      <c r="O218" s="3" t="e">
        <f t="shared" si="121"/>
        <v>#N/A</v>
      </c>
      <c r="P218" s="3" t="e">
        <f t="shared" si="122"/>
        <v>#N/A</v>
      </c>
      <c r="Q218" s="3" t="e">
        <f t="shared" si="123"/>
        <v>#N/A</v>
      </c>
      <c r="R218" s="3" t="e">
        <f t="shared" si="124"/>
        <v>#N/A</v>
      </c>
      <c r="S218" s="3" t="e">
        <f t="shared" si="125"/>
        <v>#N/A</v>
      </c>
      <c r="T218" s="3" t="e">
        <f t="shared" si="126"/>
        <v>#N/A</v>
      </c>
      <c r="U218" s="3" t="e">
        <f t="shared" si="127"/>
        <v>#N/A</v>
      </c>
      <c r="V218" s="3" t="e">
        <f t="shared" si="128"/>
        <v>#N/A</v>
      </c>
      <c r="W218" s="3" t="e">
        <f t="shared" si="129"/>
        <v>#N/A</v>
      </c>
      <c r="X218" s="3" t="e">
        <f t="shared" si="130"/>
        <v>#N/A</v>
      </c>
      <c r="Y218" s="3" t="e">
        <f t="shared" si="131"/>
        <v>#N/A</v>
      </c>
      <c r="Z218" s="3" t="e">
        <f t="shared" si="132"/>
        <v>#N/A</v>
      </c>
      <c r="AA218" s="3" t="e">
        <f t="shared" si="133"/>
        <v>#N/A</v>
      </c>
      <c r="AB218" s="3" t="e">
        <f t="shared" si="134"/>
        <v>#N/A</v>
      </c>
      <c r="AC218" t="e">
        <f>IF(H218&lt;播種日比較!$C$14,0,播種日比較!$C$13*0.02*播種日比較!$C$12)</f>
        <v>#N/A</v>
      </c>
      <c r="AD218" s="3">
        <f t="shared" si="136"/>
        <v>68.240234106228513</v>
      </c>
      <c r="AE218" s="3">
        <f t="shared" si="137"/>
        <v>89.120047372632669</v>
      </c>
      <c r="AF218" s="3">
        <f t="shared" si="138"/>
        <v>120.83674098527958</v>
      </c>
      <c r="AG218" s="3">
        <f t="shared" si="139"/>
        <v>168.64634120388058</v>
      </c>
      <c r="AH218" s="3">
        <f t="shared" si="140"/>
        <v>238.98256338686642</v>
      </c>
      <c r="AI218" s="3">
        <f t="shared" si="141"/>
        <v>63.18360008900396</v>
      </c>
      <c r="AJ218" s="3">
        <f t="shared" si="142"/>
        <v>66.194301319695427</v>
      </c>
      <c r="AK218" s="3">
        <f t="shared" si="143"/>
        <v>73.949467836638732</v>
      </c>
      <c r="AL218" s="3">
        <f t="shared" si="144"/>
        <v>89.049043155781661</v>
      </c>
      <c r="AM218" s="3">
        <f t="shared" si="145"/>
        <v>117.21778933520773</v>
      </c>
      <c r="AN218" s="3">
        <f t="shared" si="146"/>
        <v>77.172331842417947</v>
      </c>
      <c r="AO218" s="3">
        <f t="shared" si="147"/>
        <v>86.8549821559767</v>
      </c>
      <c r="AP218" s="3">
        <f t="shared" si="148"/>
        <v>104.29501206713076</v>
      </c>
      <c r="AQ218" s="3">
        <f t="shared" si="149"/>
        <v>136.53073470266389</v>
      </c>
      <c r="AR218" s="3">
        <f t="shared" si="150"/>
        <v>198.68976938442455</v>
      </c>
      <c r="AS218">
        <f>IF(播種日比較!$C$11-AD218&gt;0,0,AS217+1)</f>
        <v>87</v>
      </c>
      <c r="AT218">
        <f>IF(播種日比較!$C$11-AE218&gt;0,0,AT217+1)</f>
        <v>128</v>
      </c>
      <c r="AU218">
        <f>IF(播種日比較!$C$11-AF218&gt;0,0,AU217+1)</f>
        <v>148</v>
      </c>
      <c r="AV218">
        <f>IF(播種日比較!$C$11-AG218&gt;0,0,AV217+1)</f>
        <v>156</v>
      </c>
      <c r="AW218">
        <f>IF(播種日比較!$C$11-AH218&gt;0,0,AW217+1)</f>
        <v>160</v>
      </c>
      <c r="AX218">
        <f>IF(播種日比較!$C$11-AI218&gt;0,0,AX217+1)</f>
        <v>69</v>
      </c>
      <c r="AY218">
        <f>IF(播種日比較!$C$11-AJ218&gt;0,0,AY217+1)</f>
        <v>79</v>
      </c>
      <c r="AZ218">
        <f>IF(播種日比較!$C$11-AK218&gt;0,0,AZ217+1)</f>
        <v>102</v>
      </c>
      <c r="BA218">
        <f>IF(播種日比較!$C$11-AL218&gt;0,0,BA217+1)</f>
        <v>132</v>
      </c>
      <c r="BB218">
        <f>IF(播種日比較!$C$11-AM218&gt;0,0,BB217+1)</f>
        <v>151</v>
      </c>
      <c r="BC218">
        <f>IF(播種日比較!$C$11-AN218&gt;0,0,BC217+1)</f>
        <v>94</v>
      </c>
      <c r="BD218">
        <f>IF(播種日比較!$C$11-AO218&gt;0,0,BD217+1)</f>
        <v>111</v>
      </c>
      <c r="BE218">
        <f>IF(播種日比較!$C$11-AP218&gt;0,0,BE217+1)</f>
        <v>132</v>
      </c>
      <c r="BF218">
        <f>IF(播種日比較!$C$11-AQ218&gt;0,0,BF217+1)</f>
        <v>149</v>
      </c>
      <c r="BG218">
        <f>IF(播種日比較!$C$11-AR218&gt;0,0,BG217+1)</f>
        <v>158</v>
      </c>
      <c r="BH218" s="1">
        <f t="shared" si="151"/>
        <v>42822</v>
      </c>
      <c r="BI218">
        <f t="shared" si="135"/>
        <v>0</v>
      </c>
    </row>
    <row r="219" spans="8:61" x14ac:dyDescent="0.45">
      <c r="H219" s="1" t="e">
        <f t="shared" si="153"/>
        <v>#N/A</v>
      </c>
      <c r="I219" t="e">
        <f>$H219-播種日比較!$C$5</f>
        <v>#N/A</v>
      </c>
      <c r="J219" t="e">
        <f>$H219-播種日比較!$C$6</f>
        <v>#N/A</v>
      </c>
      <c r="K219" t="e">
        <f>$H219-播種日比較!$C$7</f>
        <v>#N/A</v>
      </c>
      <c r="L219" t="e">
        <f>$H219-播種日比較!$C$8</f>
        <v>#N/A</v>
      </c>
      <c r="M219" t="e">
        <f>$H219-播種日比較!$C$9</f>
        <v>#N/A</v>
      </c>
      <c r="N219" s="3" t="e">
        <f t="shared" si="120"/>
        <v>#N/A</v>
      </c>
      <c r="O219" s="3" t="e">
        <f t="shared" si="121"/>
        <v>#N/A</v>
      </c>
      <c r="P219" s="3" t="e">
        <f t="shared" si="122"/>
        <v>#N/A</v>
      </c>
      <c r="Q219" s="3" t="e">
        <f t="shared" si="123"/>
        <v>#N/A</v>
      </c>
      <c r="R219" s="3" t="e">
        <f t="shared" si="124"/>
        <v>#N/A</v>
      </c>
      <c r="S219" s="3" t="e">
        <f t="shared" si="125"/>
        <v>#N/A</v>
      </c>
      <c r="T219" s="3" t="e">
        <f t="shared" si="126"/>
        <v>#N/A</v>
      </c>
      <c r="U219" s="3" t="e">
        <f t="shared" si="127"/>
        <v>#N/A</v>
      </c>
      <c r="V219" s="3" t="e">
        <f t="shared" si="128"/>
        <v>#N/A</v>
      </c>
      <c r="W219" s="3" t="e">
        <f t="shared" si="129"/>
        <v>#N/A</v>
      </c>
      <c r="X219" s="3" t="e">
        <f t="shared" si="130"/>
        <v>#N/A</v>
      </c>
      <c r="Y219" s="3" t="e">
        <f t="shared" si="131"/>
        <v>#N/A</v>
      </c>
      <c r="Z219" s="3" t="e">
        <f t="shared" si="132"/>
        <v>#N/A</v>
      </c>
      <c r="AA219" s="3" t="e">
        <f t="shared" si="133"/>
        <v>#N/A</v>
      </c>
      <c r="AB219" s="3" t="e">
        <f t="shared" si="134"/>
        <v>#N/A</v>
      </c>
      <c r="AC219" t="e">
        <f>IF(H219&lt;播種日比較!$C$14,0,播種日比較!$C$13*0.02*播種日比較!$C$12)</f>
        <v>#N/A</v>
      </c>
      <c r="AD219" s="3">
        <f t="shared" si="136"/>
        <v>68.240234106228513</v>
      </c>
      <c r="AE219" s="3">
        <f t="shared" si="137"/>
        <v>89.120047372632669</v>
      </c>
      <c r="AF219" s="3">
        <f t="shared" si="138"/>
        <v>120.83674098527958</v>
      </c>
      <c r="AG219" s="3">
        <f t="shared" si="139"/>
        <v>168.64634120388058</v>
      </c>
      <c r="AH219" s="3">
        <f t="shared" si="140"/>
        <v>238.98256338686642</v>
      </c>
      <c r="AI219" s="3">
        <f t="shared" si="141"/>
        <v>63.18360008900396</v>
      </c>
      <c r="AJ219" s="3">
        <f t="shared" si="142"/>
        <v>66.194301319695427</v>
      </c>
      <c r="AK219" s="3">
        <f t="shared" si="143"/>
        <v>73.949467836638732</v>
      </c>
      <c r="AL219" s="3">
        <f t="shared" si="144"/>
        <v>89.049043155781661</v>
      </c>
      <c r="AM219" s="3">
        <f t="shared" si="145"/>
        <v>117.21778933520773</v>
      </c>
      <c r="AN219" s="3">
        <f t="shared" si="146"/>
        <v>77.172331842417947</v>
      </c>
      <c r="AO219" s="3">
        <f t="shared" si="147"/>
        <v>86.8549821559767</v>
      </c>
      <c r="AP219" s="3">
        <f t="shared" si="148"/>
        <v>104.29501206713076</v>
      </c>
      <c r="AQ219" s="3">
        <f t="shared" si="149"/>
        <v>136.53073470266389</v>
      </c>
      <c r="AR219" s="3">
        <f t="shared" si="150"/>
        <v>198.68976938442455</v>
      </c>
      <c r="AS219">
        <f>IF(播種日比較!$C$11-AD219&gt;0,0,AS218+1)</f>
        <v>88</v>
      </c>
      <c r="AT219">
        <f>IF(播種日比較!$C$11-AE219&gt;0,0,AT218+1)</f>
        <v>129</v>
      </c>
      <c r="AU219">
        <f>IF(播種日比較!$C$11-AF219&gt;0,0,AU218+1)</f>
        <v>149</v>
      </c>
      <c r="AV219">
        <f>IF(播種日比較!$C$11-AG219&gt;0,0,AV218+1)</f>
        <v>157</v>
      </c>
      <c r="AW219">
        <f>IF(播種日比較!$C$11-AH219&gt;0,0,AW218+1)</f>
        <v>161</v>
      </c>
      <c r="AX219">
        <f>IF(播種日比較!$C$11-AI219&gt;0,0,AX218+1)</f>
        <v>70</v>
      </c>
      <c r="AY219">
        <f>IF(播種日比較!$C$11-AJ219&gt;0,0,AY218+1)</f>
        <v>80</v>
      </c>
      <c r="AZ219">
        <f>IF(播種日比較!$C$11-AK219&gt;0,0,AZ218+1)</f>
        <v>103</v>
      </c>
      <c r="BA219">
        <f>IF(播種日比較!$C$11-AL219&gt;0,0,BA218+1)</f>
        <v>133</v>
      </c>
      <c r="BB219">
        <f>IF(播種日比較!$C$11-AM219&gt;0,0,BB218+1)</f>
        <v>152</v>
      </c>
      <c r="BC219">
        <f>IF(播種日比較!$C$11-AN219&gt;0,0,BC218+1)</f>
        <v>95</v>
      </c>
      <c r="BD219">
        <f>IF(播種日比較!$C$11-AO219&gt;0,0,BD218+1)</f>
        <v>112</v>
      </c>
      <c r="BE219">
        <f>IF(播種日比較!$C$11-AP219&gt;0,0,BE218+1)</f>
        <v>133</v>
      </c>
      <c r="BF219">
        <f>IF(播種日比較!$C$11-AQ219&gt;0,0,BF218+1)</f>
        <v>150</v>
      </c>
      <c r="BG219">
        <f>IF(播種日比較!$C$11-AR219&gt;0,0,BG218+1)</f>
        <v>159</v>
      </c>
      <c r="BH219" s="1">
        <f t="shared" si="151"/>
        <v>42823</v>
      </c>
      <c r="BI219">
        <f t="shared" si="135"/>
        <v>0</v>
      </c>
    </row>
    <row r="220" spans="8:61" x14ac:dyDescent="0.45">
      <c r="H220" s="1" t="e">
        <f t="shared" si="153"/>
        <v>#N/A</v>
      </c>
      <c r="I220" t="e">
        <f>$H220-播種日比較!$C$5</f>
        <v>#N/A</v>
      </c>
      <c r="J220" t="e">
        <f>$H220-播種日比較!$C$6</f>
        <v>#N/A</v>
      </c>
      <c r="K220" t="e">
        <f>$H220-播種日比較!$C$7</f>
        <v>#N/A</v>
      </c>
      <c r="L220" t="e">
        <f>$H220-播種日比較!$C$8</f>
        <v>#N/A</v>
      </c>
      <c r="M220" t="e">
        <f>$H220-播種日比較!$C$9</f>
        <v>#N/A</v>
      </c>
      <c r="N220" s="3" t="e">
        <f t="shared" si="120"/>
        <v>#N/A</v>
      </c>
      <c r="O220" s="3" t="e">
        <f t="shared" si="121"/>
        <v>#N/A</v>
      </c>
      <c r="P220" s="3" t="e">
        <f t="shared" si="122"/>
        <v>#N/A</v>
      </c>
      <c r="Q220" s="3" t="e">
        <f t="shared" si="123"/>
        <v>#N/A</v>
      </c>
      <c r="R220" s="3" t="e">
        <f t="shared" si="124"/>
        <v>#N/A</v>
      </c>
      <c r="S220" s="3" t="e">
        <f t="shared" si="125"/>
        <v>#N/A</v>
      </c>
      <c r="T220" s="3" t="e">
        <f t="shared" si="126"/>
        <v>#N/A</v>
      </c>
      <c r="U220" s="3" t="e">
        <f t="shared" si="127"/>
        <v>#N/A</v>
      </c>
      <c r="V220" s="3" t="e">
        <f t="shared" si="128"/>
        <v>#N/A</v>
      </c>
      <c r="W220" s="3" t="e">
        <f t="shared" si="129"/>
        <v>#N/A</v>
      </c>
      <c r="X220" s="3" t="e">
        <f t="shared" si="130"/>
        <v>#N/A</v>
      </c>
      <c r="Y220" s="3" t="e">
        <f t="shared" si="131"/>
        <v>#N/A</v>
      </c>
      <c r="Z220" s="3" t="e">
        <f t="shared" si="132"/>
        <v>#N/A</v>
      </c>
      <c r="AA220" s="3" t="e">
        <f t="shared" si="133"/>
        <v>#N/A</v>
      </c>
      <c r="AB220" s="3" t="e">
        <f t="shared" si="134"/>
        <v>#N/A</v>
      </c>
      <c r="AC220" t="e">
        <f>IF(H220&lt;播種日比較!$C$14,0,播種日比較!$C$13*0.02*播種日比較!$C$12)</f>
        <v>#N/A</v>
      </c>
      <c r="AD220" s="3">
        <f t="shared" si="136"/>
        <v>68.240234106228513</v>
      </c>
      <c r="AE220" s="3">
        <f t="shared" si="137"/>
        <v>89.120047372632669</v>
      </c>
      <c r="AF220" s="3">
        <f t="shared" si="138"/>
        <v>120.83674098527958</v>
      </c>
      <c r="AG220" s="3">
        <f t="shared" si="139"/>
        <v>168.64634120388058</v>
      </c>
      <c r="AH220" s="3">
        <f t="shared" si="140"/>
        <v>238.98256338686642</v>
      </c>
      <c r="AI220" s="3">
        <f t="shared" si="141"/>
        <v>63.18360008900396</v>
      </c>
      <c r="AJ220" s="3">
        <f t="shared" si="142"/>
        <v>66.194301319695427</v>
      </c>
      <c r="AK220" s="3">
        <f t="shared" si="143"/>
        <v>73.949467836638732</v>
      </c>
      <c r="AL220" s="3">
        <f t="shared" si="144"/>
        <v>89.049043155781661</v>
      </c>
      <c r="AM220" s="3">
        <f t="shared" si="145"/>
        <v>117.21778933520773</v>
      </c>
      <c r="AN220" s="3">
        <f t="shared" si="146"/>
        <v>77.172331842417947</v>
      </c>
      <c r="AO220" s="3">
        <f t="shared" si="147"/>
        <v>86.8549821559767</v>
      </c>
      <c r="AP220" s="3">
        <f t="shared" si="148"/>
        <v>104.29501206713076</v>
      </c>
      <c r="AQ220" s="3">
        <f t="shared" si="149"/>
        <v>136.53073470266389</v>
      </c>
      <c r="AR220" s="3">
        <f t="shared" si="150"/>
        <v>198.68976938442455</v>
      </c>
      <c r="AS220">
        <f>IF(播種日比較!$C$11-AD220&gt;0,0,AS219+1)</f>
        <v>89</v>
      </c>
      <c r="AT220">
        <f>IF(播種日比較!$C$11-AE220&gt;0,0,AT219+1)</f>
        <v>130</v>
      </c>
      <c r="AU220">
        <f>IF(播種日比較!$C$11-AF220&gt;0,0,AU219+1)</f>
        <v>150</v>
      </c>
      <c r="AV220">
        <f>IF(播種日比較!$C$11-AG220&gt;0,0,AV219+1)</f>
        <v>158</v>
      </c>
      <c r="AW220">
        <f>IF(播種日比較!$C$11-AH220&gt;0,0,AW219+1)</f>
        <v>162</v>
      </c>
      <c r="AX220">
        <f>IF(播種日比較!$C$11-AI220&gt;0,0,AX219+1)</f>
        <v>71</v>
      </c>
      <c r="AY220">
        <f>IF(播種日比較!$C$11-AJ220&gt;0,0,AY219+1)</f>
        <v>81</v>
      </c>
      <c r="AZ220">
        <f>IF(播種日比較!$C$11-AK220&gt;0,0,AZ219+1)</f>
        <v>104</v>
      </c>
      <c r="BA220">
        <f>IF(播種日比較!$C$11-AL220&gt;0,0,BA219+1)</f>
        <v>134</v>
      </c>
      <c r="BB220">
        <f>IF(播種日比較!$C$11-AM220&gt;0,0,BB219+1)</f>
        <v>153</v>
      </c>
      <c r="BC220">
        <f>IF(播種日比較!$C$11-AN220&gt;0,0,BC219+1)</f>
        <v>96</v>
      </c>
      <c r="BD220">
        <f>IF(播種日比較!$C$11-AO220&gt;0,0,BD219+1)</f>
        <v>113</v>
      </c>
      <c r="BE220">
        <f>IF(播種日比較!$C$11-AP220&gt;0,0,BE219+1)</f>
        <v>134</v>
      </c>
      <c r="BF220">
        <f>IF(播種日比較!$C$11-AQ220&gt;0,0,BF219+1)</f>
        <v>151</v>
      </c>
      <c r="BG220">
        <f>IF(播種日比較!$C$11-AR220&gt;0,0,BG219+1)</f>
        <v>160</v>
      </c>
      <c r="BH220" s="1">
        <f t="shared" si="151"/>
        <v>42824</v>
      </c>
      <c r="BI220">
        <f t="shared" si="135"/>
        <v>0</v>
      </c>
    </row>
    <row r="221" spans="8:61" x14ac:dyDescent="0.45">
      <c r="H221" s="1" t="e">
        <f t="shared" si="153"/>
        <v>#N/A</v>
      </c>
      <c r="I221" t="e">
        <f>$H221-播種日比較!$C$5</f>
        <v>#N/A</v>
      </c>
      <c r="J221" t="e">
        <f>$H221-播種日比較!$C$6</f>
        <v>#N/A</v>
      </c>
      <c r="K221" t="e">
        <f>$H221-播種日比較!$C$7</f>
        <v>#N/A</v>
      </c>
      <c r="L221" t="e">
        <f>$H221-播種日比較!$C$8</f>
        <v>#N/A</v>
      </c>
      <c r="M221" t="e">
        <f>$H221-播種日比較!$C$9</f>
        <v>#N/A</v>
      </c>
      <c r="N221" s="3" t="e">
        <f t="shared" si="120"/>
        <v>#N/A</v>
      </c>
      <c r="O221" s="3" t="e">
        <f t="shared" si="121"/>
        <v>#N/A</v>
      </c>
      <c r="P221" s="3" t="e">
        <f t="shared" si="122"/>
        <v>#N/A</v>
      </c>
      <c r="Q221" s="3" t="e">
        <f t="shared" si="123"/>
        <v>#N/A</v>
      </c>
      <c r="R221" s="3" t="e">
        <f t="shared" si="124"/>
        <v>#N/A</v>
      </c>
      <c r="S221" s="3" t="e">
        <f t="shared" si="125"/>
        <v>#N/A</v>
      </c>
      <c r="T221" s="3" t="e">
        <f t="shared" si="126"/>
        <v>#N/A</v>
      </c>
      <c r="U221" s="3" t="e">
        <f t="shared" si="127"/>
        <v>#N/A</v>
      </c>
      <c r="V221" s="3" t="e">
        <f t="shared" si="128"/>
        <v>#N/A</v>
      </c>
      <c r="W221" s="3" t="e">
        <f t="shared" si="129"/>
        <v>#N/A</v>
      </c>
      <c r="X221" s="3" t="e">
        <f t="shared" si="130"/>
        <v>#N/A</v>
      </c>
      <c r="Y221" s="3" t="e">
        <f t="shared" si="131"/>
        <v>#N/A</v>
      </c>
      <c r="Z221" s="3" t="e">
        <f t="shared" si="132"/>
        <v>#N/A</v>
      </c>
      <c r="AA221" s="3" t="e">
        <f t="shared" si="133"/>
        <v>#N/A</v>
      </c>
      <c r="AB221" s="3" t="e">
        <f t="shared" si="134"/>
        <v>#N/A</v>
      </c>
      <c r="AC221" t="e">
        <f>IF(H221&lt;播種日比較!$C$14,0,播種日比較!$C$13*0.02*播種日比較!$C$12)</f>
        <v>#N/A</v>
      </c>
      <c r="AD221" s="3">
        <f t="shared" si="136"/>
        <v>68.240234106228513</v>
      </c>
      <c r="AE221" s="3">
        <f t="shared" si="137"/>
        <v>89.120047372632669</v>
      </c>
      <c r="AF221" s="3">
        <f t="shared" si="138"/>
        <v>120.83674098527958</v>
      </c>
      <c r="AG221" s="3">
        <f t="shared" si="139"/>
        <v>168.64634120388058</v>
      </c>
      <c r="AH221" s="3">
        <f t="shared" si="140"/>
        <v>238.98256338686642</v>
      </c>
      <c r="AI221" s="3">
        <f t="shared" si="141"/>
        <v>63.18360008900396</v>
      </c>
      <c r="AJ221" s="3">
        <f t="shared" si="142"/>
        <v>66.194301319695427</v>
      </c>
      <c r="AK221" s="3">
        <f t="shared" si="143"/>
        <v>73.949467836638732</v>
      </c>
      <c r="AL221" s="3">
        <f t="shared" si="144"/>
        <v>89.049043155781661</v>
      </c>
      <c r="AM221" s="3">
        <f t="shared" si="145"/>
        <v>117.21778933520773</v>
      </c>
      <c r="AN221" s="3">
        <f t="shared" si="146"/>
        <v>77.172331842417947</v>
      </c>
      <c r="AO221" s="3">
        <f t="shared" si="147"/>
        <v>86.8549821559767</v>
      </c>
      <c r="AP221" s="3">
        <f t="shared" si="148"/>
        <v>104.29501206713076</v>
      </c>
      <c r="AQ221" s="3">
        <f t="shared" si="149"/>
        <v>136.53073470266389</v>
      </c>
      <c r="AR221" s="3">
        <f t="shared" si="150"/>
        <v>198.68976938442455</v>
      </c>
      <c r="AS221">
        <f>IF(播種日比較!$C$11-AD221&gt;0,0,AS220+1)</f>
        <v>90</v>
      </c>
      <c r="AT221">
        <f>IF(播種日比較!$C$11-AE221&gt;0,0,AT220+1)</f>
        <v>131</v>
      </c>
      <c r="AU221">
        <f>IF(播種日比較!$C$11-AF221&gt;0,0,AU220+1)</f>
        <v>151</v>
      </c>
      <c r="AV221">
        <f>IF(播種日比較!$C$11-AG221&gt;0,0,AV220+1)</f>
        <v>159</v>
      </c>
      <c r="AW221">
        <f>IF(播種日比較!$C$11-AH221&gt;0,0,AW220+1)</f>
        <v>163</v>
      </c>
      <c r="AX221">
        <f>IF(播種日比較!$C$11-AI221&gt;0,0,AX220+1)</f>
        <v>72</v>
      </c>
      <c r="AY221">
        <f>IF(播種日比較!$C$11-AJ221&gt;0,0,AY220+1)</f>
        <v>82</v>
      </c>
      <c r="AZ221">
        <f>IF(播種日比較!$C$11-AK221&gt;0,0,AZ220+1)</f>
        <v>105</v>
      </c>
      <c r="BA221">
        <f>IF(播種日比較!$C$11-AL221&gt;0,0,BA220+1)</f>
        <v>135</v>
      </c>
      <c r="BB221">
        <f>IF(播種日比較!$C$11-AM221&gt;0,0,BB220+1)</f>
        <v>154</v>
      </c>
      <c r="BC221">
        <f>IF(播種日比較!$C$11-AN221&gt;0,0,BC220+1)</f>
        <v>97</v>
      </c>
      <c r="BD221">
        <f>IF(播種日比較!$C$11-AO221&gt;0,0,BD220+1)</f>
        <v>114</v>
      </c>
      <c r="BE221">
        <f>IF(播種日比較!$C$11-AP221&gt;0,0,BE220+1)</f>
        <v>135</v>
      </c>
      <c r="BF221">
        <f>IF(播種日比較!$C$11-AQ221&gt;0,0,BF220+1)</f>
        <v>152</v>
      </c>
      <c r="BG221">
        <f>IF(播種日比較!$C$11-AR221&gt;0,0,BG220+1)</f>
        <v>161</v>
      </c>
      <c r="BH221" s="1">
        <f t="shared" si="151"/>
        <v>42825</v>
      </c>
      <c r="BI221">
        <f t="shared" si="135"/>
        <v>0</v>
      </c>
    </row>
    <row r="222" spans="8:61" x14ac:dyDescent="0.45">
      <c r="H222" s="1" t="e">
        <f t="shared" si="153"/>
        <v>#N/A</v>
      </c>
      <c r="I222" t="e">
        <f>$H222-播種日比較!$C$5</f>
        <v>#N/A</v>
      </c>
      <c r="J222" t="e">
        <f>$H222-播種日比較!$C$6</f>
        <v>#N/A</v>
      </c>
      <c r="K222" t="e">
        <f>$H222-播種日比較!$C$7</f>
        <v>#N/A</v>
      </c>
      <c r="L222" t="e">
        <f>$H222-播種日比較!$C$8</f>
        <v>#N/A</v>
      </c>
      <c r="M222" t="e">
        <f>$H222-播種日比較!$C$9</f>
        <v>#N/A</v>
      </c>
      <c r="N222" s="3" t="e">
        <f t="shared" si="120"/>
        <v>#N/A</v>
      </c>
      <c r="O222" s="3" t="e">
        <f t="shared" si="121"/>
        <v>#N/A</v>
      </c>
      <c r="P222" s="3" t="e">
        <f t="shared" si="122"/>
        <v>#N/A</v>
      </c>
      <c r="Q222" s="3" t="e">
        <f t="shared" si="123"/>
        <v>#N/A</v>
      </c>
      <c r="R222" s="3" t="e">
        <f t="shared" si="124"/>
        <v>#N/A</v>
      </c>
      <c r="S222" s="3" t="e">
        <f t="shared" si="125"/>
        <v>#N/A</v>
      </c>
      <c r="T222" s="3" t="e">
        <f t="shared" si="126"/>
        <v>#N/A</v>
      </c>
      <c r="U222" s="3" t="e">
        <f t="shared" si="127"/>
        <v>#N/A</v>
      </c>
      <c r="V222" s="3" t="e">
        <f t="shared" si="128"/>
        <v>#N/A</v>
      </c>
      <c r="W222" s="3" t="e">
        <f t="shared" si="129"/>
        <v>#N/A</v>
      </c>
      <c r="X222" s="3" t="e">
        <f t="shared" si="130"/>
        <v>#N/A</v>
      </c>
      <c r="Y222" s="3" t="e">
        <f t="shared" si="131"/>
        <v>#N/A</v>
      </c>
      <c r="Z222" s="3" t="e">
        <f t="shared" si="132"/>
        <v>#N/A</v>
      </c>
      <c r="AA222" s="3" t="e">
        <f t="shared" si="133"/>
        <v>#N/A</v>
      </c>
      <c r="AB222" s="3" t="e">
        <f t="shared" si="134"/>
        <v>#N/A</v>
      </c>
      <c r="AC222" t="e">
        <f>IF(H222&lt;播種日比較!$C$14,0,播種日比較!$C$13*0.02*播種日比較!$C$12)</f>
        <v>#N/A</v>
      </c>
      <c r="AD222" s="3">
        <f t="shared" si="136"/>
        <v>68.240234106228513</v>
      </c>
      <c r="AE222" s="3">
        <f t="shared" si="137"/>
        <v>89.120047372632669</v>
      </c>
      <c r="AF222" s="3">
        <f t="shared" si="138"/>
        <v>120.83674098527958</v>
      </c>
      <c r="AG222" s="3">
        <f t="shared" si="139"/>
        <v>168.64634120388058</v>
      </c>
      <c r="AH222" s="3">
        <f t="shared" si="140"/>
        <v>238.98256338686642</v>
      </c>
      <c r="AI222" s="3">
        <f t="shared" si="141"/>
        <v>63.18360008900396</v>
      </c>
      <c r="AJ222" s="3">
        <f t="shared" si="142"/>
        <v>66.194301319695427</v>
      </c>
      <c r="AK222" s="3">
        <f t="shared" si="143"/>
        <v>73.949467836638732</v>
      </c>
      <c r="AL222" s="3">
        <f t="shared" si="144"/>
        <v>89.049043155781661</v>
      </c>
      <c r="AM222" s="3">
        <f t="shared" si="145"/>
        <v>117.21778933520773</v>
      </c>
      <c r="AN222" s="3">
        <f t="shared" si="146"/>
        <v>77.172331842417947</v>
      </c>
      <c r="AO222" s="3">
        <f t="shared" si="147"/>
        <v>86.8549821559767</v>
      </c>
      <c r="AP222" s="3">
        <f t="shared" si="148"/>
        <v>104.29501206713076</v>
      </c>
      <c r="AQ222" s="3">
        <f t="shared" si="149"/>
        <v>136.53073470266389</v>
      </c>
      <c r="AR222" s="3">
        <f t="shared" si="150"/>
        <v>198.68976938442455</v>
      </c>
      <c r="AS222">
        <f>IF(播種日比較!$C$11-AD222&gt;0,0,AS221+1)</f>
        <v>91</v>
      </c>
      <c r="AT222">
        <f>IF(播種日比較!$C$11-AE222&gt;0,0,AT221+1)</f>
        <v>132</v>
      </c>
      <c r="AU222">
        <f>IF(播種日比較!$C$11-AF222&gt;0,0,AU221+1)</f>
        <v>152</v>
      </c>
      <c r="AV222">
        <f>IF(播種日比較!$C$11-AG222&gt;0,0,AV221+1)</f>
        <v>160</v>
      </c>
      <c r="AW222">
        <f>IF(播種日比較!$C$11-AH222&gt;0,0,AW221+1)</f>
        <v>164</v>
      </c>
      <c r="AX222">
        <f>IF(播種日比較!$C$11-AI222&gt;0,0,AX221+1)</f>
        <v>73</v>
      </c>
      <c r="AY222">
        <f>IF(播種日比較!$C$11-AJ222&gt;0,0,AY221+1)</f>
        <v>83</v>
      </c>
      <c r="AZ222">
        <f>IF(播種日比較!$C$11-AK222&gt;0,0,AZ221+1)</f>
        <v>106</v>
      </c>
      <c r="BA222">
        <f>IF(播種日比較!$C$11-AL222&gt;0,0,BA221+1)</f>
        <v>136</v>
      </c>
      <c r="BB222">
        <f>IF(播種日比較!$C$11-AM222&gt;0,0,BB221+1)</f>
        <v>155</v>
      </c>
      <c r="BC222">
        <f>IF(播種日比較!$C$11-AN222&gt;0,0,BC221+1)</f>
        <v>98</v>
      </c>
      <c r="BD222">
        <f>IF(播種日比較!$C$11-AO222&gt;0,0,BD221+1)</f>
        <v>115</v>
      </c>
      <c r="BE222">
        <f>IF(播種日比較!$C$11-AP222&gt;0,0,BE221+1)</f>
        <v>136</v>
      </c>
      <c r="BF222">
        <f>IF(播種日比較!$C$11-AQ222&gt;0,0,BF221+1)</f>
        <v>153</v>
      </c>
      <c r="BG222">
        <f>IF(播種日比較!$C$11-AR222&gt;0,0,BG221+1)</f>
        <v>162</v>
      </c>
      <c r="BH222" s="1">
        <f t="shared" si="151"/>
        <v>42826</v>
      </c>
      <c r="BI222">
        <f t="shared" si="135"/>
        <v>0</v>
      </c>
    </row>
    <row r="223" spans="8:61" x14ac:dyDescent="0.45">
      <c r="H223" s="1" t="e">
        <f t="shared" si="153"/>
        <v>#N/A</v>
      </c>
      <c r="I223" t="e">
        <f>$H223-播種日比較!$C$5</f>
        <v>#N/A</v>
      </c>
      <c r="J223" t="e">
        <f>$H223-播種日比較!$C$6</f>
        <v>#N/A</v>
      </c>
      <c r="K223" t="e">
        <f>$H223-播種日比較!$C$7</f>
        <v>#N/A</v>
      </c>
      <c r="L223" t="e">
        <f>$H223-播種日比較!$C$8</f>
        <v>#N/A</v>
      </c>
      <c r="M223" t="e">
        <f>$H223-播種日比較!$C$9</f>
        <v>#N/A</v>
      </c>
      <c r="N223" s="3" t="e">
        <f t="shared" si="120"/>
        <v>#N/A</v>
      </c>
      <c r="O223" s="3" t="e">
        <f t="shared" si="121"/>
        <v>#N/A</v>
      </c>
      <c r="P223" s="3" t="e">
        <f t="shared" si="122"/>
        <v>#N/A</v>
      </c>
      <c r="Q223" s="3" t="e">
        <f t="shared" si="123"/>
        <v>#N/A</v>
      </c>
      <c r="R223" s="3" t="e">
        <f t="shared" si="124"/>
        <v>#N/A</v>
      </c>
      <c r="S223" s="3" t="e">
        <f t="shared" si="125"/>
        <v>#N/A</v>
      </c>
      <c r="T223" s="3" t="e">
        <f t="shared" si="126"/>
        <v>#N/A</v>
      </c>
      <c r="U223" s="3" t="e">
        <f t="shared" si="127"/>
        <v>#N/A</v>
      </c>
      <c r="V223" s="3" t="e">
        <f t="shared" si="128"/>
        <v>#N/A</v>
      </c>
      <c r="W223" s="3" t="e">
        <f t="shared" si="129"/>
        <v>#N/A</v>
      </c>
      <c r="X223" s="3" t="e">
        <f t="shared" si="130"/>
        <v>#N/A</v>
      </c>
      <c r="Y223" s="3" t="e">
        <f t="shared" si="131"/>
        <v>#N/A</v>
      </c>
      <c r="Z223" s="3" t="e">
        <f t="shared" si="132"/>
        <v>#N/A</v>
      </c>
      <c r="AA223" s="3" t="e">
        <f t="shared" si="133"/>
        <v>#N/A</v>
      </c>
      <c r="AB223" s="3" t="e">
        <f t="shared" si="134"/>
        <v>#N/A</v>
      </c>
      <c r="AC223" t="e">
        <f>IF(H223&lt;播種日比較!$C$14,0,播種日比較!$C$13*0.02*播種日比較!$C$12)</f>
        <v>#N/A</v>
      </c>
      <c r="AD223" s="3">
        <f t="shared" si="136"/>
        <v>68.240234106228513</v>
      </c>
      <c r="AE223" s="3">
        <f t="shared" si="137"/>
        <v>89.120047372632669</v>
      </c>
      <c r="AF223" s="3">
        <f t="shared" si="138"/>
        <v>120.83674098527958</v>
      </c>
      <c r="AG223" s="3">
        <f t="shared" si="139"/>
        <v>168.64634120388058</v>
      </c>
      <c r="AH223" s="3">
        <f t="shared" si="140"/>
        <v>238.98256338686642</v>
      </c>
      <c r="AI223" s="3">
        <f t="shared" si="141"/>
        <v>63.18360008900396</v>
      </c>
      <c r="AJ223" s="3">
        <f t="shared" si="142"/>
        <v>66.194301319695427</v>
      </c>
      <c r="AK223" s="3">
        <f t="shared" si="143"/>
        <v>73.949467836638732</v>
      </c>
      <c r="AL223" s="3">
        <f t="shared" si="144"/>
        <v>89.049043155781661</v>
      </c>
      <c r="AM223" s="3">
        <f t="shared" si="145"/>
        <v>117.21778933520773</v>
      </c>
      <c r="AN223" s="3">
        <f t="shared" si="146"/>
        <v>77.172331842417947</v>
      </c>
      <c r="AO223" s="3">
        <f t="shared" si="147"/>
        <v>86.8549821559767</v>
      </c>
      <c r="AP223" s="3">
        <f t="shared" si="148"/>
        <v>104.29501206713076</v>
      </c>
      <c r="AQ223" s="3">
        <f t="shared" si="149"/>
        <v>136.53073470266389</v>
      </c>
      <c r="AR223" s="3">
        <f t="shared" si="150"/>
        <v>198.68976938442455</v>
      </c>
      <c r="AS223">
        <f>IF(播種日比較!$C$11-AD223&gt;0,0,AS222+1)</f>
        <v>92</v>
      </c>
      <c r="AT223">
        <f>IF(播種日比較!$C$11-AE223&gt;0,0,AT222+1)</f>
        <v>133</v>
      </c>
      <c r="AU223">
        <f>IF(播種日比較!$C$11-AF223&gt;0,0,AU222+1)</f>
        <v>153</v>
      </c>
      <c r="AV223">
        <f>IF(播種日比較!$C$11-AG223&gt;0,0,AV222+1)</f>
        <v>161</v>
      </c>
      <c r="AW223">
        <f>IF(播種日比較!$C$11-AH223&gt;0,0,AW222+1)</f>
        <v>165</v>
      </c>
      <c r="AX223">
        <f>IF(播種日比較!$C$11-AI223&gt;0,0,AX222+1)</f>
        <v>74</v>
      </c>
      <c r="AY223">
        <f>IF(播種日比較!$C$11-AJ223&gt;0,0,AY222+1)</f>
        <v>84</v>
      </c>
      <c r="AZ223">
        <f>IF(播種日比較!$C$11-AK223&gt;0,0,AZ222+1)</f>
        <v>107</v>
      </c>
      <c r="BA223">
        <f>IF(播種日比較!$C$11-AL223&gt;0,0,BA222+1)</f>
        <v>137</v>
      </c>
      <c r="BB223">
        <f>IF(播種日比較!$C$11-AM223&gt;0,0,BB222+1)</f>
        <v>156</v>
      </c>
      <c r="BC223">
        <f>IF(播種日比較!$C$11-AN223&gt;0,0,BC222+1)</f>
        <v>99</v>
      </c>
      <c r="BD223">
        <f>IF(播種日比較!$C$11-AO223&gt;0,0,BD222+1)</f>
        <v>116</v>
      </c>
      <c r="BE223">
        <f>IF(播種日比較!$C$11-AP223&gt;0,0,BE222+1)</f>
        <v>137</v>
      </c>
      <c r="BF223">
        <f>IF(播種日比較!$C$11-AQ223&gt;0,0,BF222+1)</f>
        <v>154</v>
      </c>
      <c r="BG223">
        <f>IF(播種日比較!$C$11-AR223&gt;0,0,BG222+1)</f>
        <v>163</v>
      </c>
      <c r="BH223" s="1">
        <f t="shared" si="151"/>
        <v>42827</v>
      </c>
      <c r="BI223">
        <f t="shared" si="135"/>
        <v>0</v>
      </c>
    </row>
    <row r="224" spans="8:61" x14ac:dyDescent="0.45">
      <c r="H224" s="1" t="e">
        <f t="shared" si="153"/>
        <v>#N/A</v>
      </c>
      <c r="I224" t="e">
        <f>$H224-播種日比較!$C$5</f>
        <v>#N/A</v>
      </c>
      <c r="J224" t="e">
        <f>$H224-播種日比較!$C$6</f>
        <v>#N/A</v>
      </c>
      <c r="K224" t="e">
        <f>$H224-播種日比較!$C$7</f>
        <v>#N/A</v>
      </c>
      <c r="L224" t="e">
        <f>$H224-播種日比較!$C$8</f>
        <v>#N/A</v>
      </c>
      <c r="M224" t="e">
        <f>$H224-播種日比較!$C$9</f>
        <v>#N/A</v>
      </c>
      <c r="N224" s="3" t="e">
        <f t="shared" si="120"/>
        <v>#N/A</v>
      </c>
      <c r="O224" s="3" t="e">
        <f t="shared" si="121"/>
        <v>#N/A</v>
      </c>
      <c r="P224" s="3" t="e">
        <f t="shared" si="122"/>
        <v>#N/A</v>
      </c>
      <c r="Q224" s="3" t="e">
        <f t="shared" si="123"/>
        <v>#N/A</v>
      </c>
      <c r="R224" s="3" t="e">
        <f t="shared" si="124"/>
        <v>#N/A</v>
      </c>
      <c r="S224" s="3" t="e">
        <f t="shared" si="125"/>
        <v>#N/A</v>
      </c>
      <c r="T224" s="3" t="e">
        <f t="shared" si="126"/>
        <v>#N/A</v>
      </c>
      <c r="U224" s="3" t="e">
        <f t="shared" si="127"/>
        <v>#N/A</v>
      </c>
      <c r="V224" s="3" t="e">
        <f t="shared" si="128"/>
        <v>#N/A</v>
      </c>
      <c r="W224" s="3" t="e">
        <f t="shared" si="129"/>
        <v>#N/A</v>
      </c>
      <c r="X224" s="3" t="e">
        <f t="shared" si="130"/>
        <v>#N/A</v>
      </c>
      <c r="Y224" s="3" t="e">
        <f t="shared" si="131"/>
        <v>#N/A</v>
      </c>
      <c r="Z224" s="3" t="e">
        <f t="shared" si="132"/>
        <v>#N/A</v>
      </c>
      <c r="AA224" s="3" t="e">
        <f t="shared" si="133"/>
        <v>#N/A</v>
      </c>
      <c r="AB224" s="3" t="e">
        <f t="shared" si="134"/>
        <v>#N/A</v>
      </c>
      <c r="AC224" t="e">
        <f>IF(H224&lt;播種日比較!$C$14,0,播種日比較!$C$13*0.02*播種日比較!$C$12)</f>
        <v>#N/A</v>
      </c>
      <c r="AD224" s="3">
        <f t="shared" si="136"/>
        <v>68.240234106228513</v>
      </c>
      <c r="AE224" s="3">
        <f t="shared" si="137"/>
        <v>89.120047372632669</v>
      </c>
      <c r="AF224" s="3">
        <f t="shared" si="138"/>
        <v>120.83674098527958</v>
      </c>
      <c r="AG224" s="3">
        <f t="shared" si="139"/>
        <v>168.64634120388058</v>
      </c>
      <c r="AH224" s="3">
        <f t="shared" si="140"/>
        <v>238.98256338686642</v>
      </c>
      <c r="AI224" s="3">
        <f t="shared" si="141"/>
        <v>63.18360008900396</v>
      </c>
      <c r="AJ224" s="3">
        <f t="shared" si="142"/>
        <v>66.194301319695427</v>
      </c>
      <c r="AK224" s="3">
        <f t="shared" si="143"/>
        <v>73.949467836638732</v>
      </c>
      <c r="AL224" s="3">
        <f t="shared" si="144"/>
        <v>89.049043155781661</v>
      </c>
      <c r="AM224" s="3">
        <f t="shared" si="145"/>
        <v>117.21778933520773</v>
      </c>
      <c r="AN224" s="3">
        <f t="shared" si="146"/>
        <v>77.172331842417947</v>
      </c>
      <c r="AO224" s="3">
        <f t="shared" si="147"/>
        <v>86.8549821559767</v>
      </c>
      <c r="AP224" s="3">
        <f t="shared" si="148"/>
        <v>104.29501206713076</v>
      </c>
      <c r="AQ224" s="3">
        <f t="shared" si="149"/>
        <v>136.53073470266389</v>
      </c>
      <c r="AR224" s="3">
        <f t="shared" si="150"/>
        <v>198.68976938442455</v>
      </c>
      <c r="AS224">
        <f>IF(播種日比較!$C$11-AD224&gt;0,0,AS223+1)</f>
        <v>93</v>
      </c>
      <c r="AT224">
        <f>IF(播種日比較!$C$11-AE224&gt;0,0,AT223+1)</f>
        <v>134</v>
      </c>
      <c r="AU224">
        <f>IF(播種日比較!$C$11-AF224&gt;0,0,AU223+1)</f>
        <v>154</v>
      </c>
      <c r="AV224">
        <f>IF(播種日比較!$C$11-AG224&gt;0,0,AV223+1)</f>
        <v>162</v>
      </c>
      <c r="AW224">
        <f>IF(播種日比較!$C$11-AH224&gt;0,0,AW223+1)</f>
        <v>166</v>
      </c>
      <c r="AX224">
        <f>IF(播種日比較!$C$11-AI224&gt;0,0,AX223+1)</f>
        <v>75</v>
      </c>
      <c r="AY224">
        <f>IF(播種日比較!$C$11-AJ224&gt;0,0,AY223+1)</f>
        <v>85</v>
      </c>
      <c r="AZ224">
        <f>IF(播種日比較!$C$11-AK224&gt;0,0,AZ223+1)</f>
        <v>108</v>
      </c>
      <c r="BA224">
        <f>IF(播種日比較!$C$11-AL224&gt;0,0,BA223+1)</f>
        <v>138</v>
      </c>
      <c r="BB224">
        <f>IF(播種日比較!$C$11-AM224&gt;0,0,BB223+1)</f>
        <v>157</v>
      </c>
      <c r="BC224">
        <f>IF(播種日比較!$C$11-AN224&gt;0,0,BC223+1)</f>
        <v>100</v>
      </c>
      <c r="BD224">
        <f>IF(播種日比較!$C$11-AO224&gt;0,0,BD223+1)</f>
        <v>117</v>
      </c>
      <c r="BE224">
        <f>IF(播種日比較!$C$11-AP224&gt;0,0,BE223+1)</f>
        <v>138</v>
      </c>
      <c r="BF224">
        <f>IF(播種日比較!$C$11-AQ224&gt;0,0,BF223+1)</f>
        <v>155</v>
      </c>
      <c r="BG224">
        <f>IF(播種日比較!$C$11-AR224&gt;0,0,BG223+1)</f>
        <v>164</v>
      </c>
      <c r="BH224" s="1">
        <f t="shared" si="151"/>
        <v>42828</v>
      </c>
      <c r="BI224">
        <f t="shared" si="135"/>
        <v>0</v>
      </c>
    </row>
    <row r="225" spans="8:61" x14ac:dyDescent="0.45">
      <c r="H225" s="1" t="e">
        <f t="shared" si="153"/>
        <v>#N/A</v>
      </c>
      <c r="I225" t="e">
        <f>$H225-播種日比較!$C$5</f>
        <v>#N/A</v>
      </c>
      <c r="J225" t="e">
        <f>$H225-播種日比較!$C$6</f>
        <v>#N/A</v>
      </c>
      <c r="K225" t="e">
        <f>$H225-播種日比較!$C$7</f>
        <v>#N/A</v>
      </c>
      <c r="L225" t="e">
        <f>$H225-播種日比較!$C$8</f>
        <v>#N/A</v>
      </c>
      <c r="M225" t="e">
        <f>$H225-播種日比較!$C$9</f>
        <v>#N/A</v>
      </c>
      <c r="N225" s="3" t="e">
        <f t="shared" si="120"/>
        <v>#N/A</v>
      </c>
      <c r="O225" s="3" t="e">
        <f t="shared" si="121"/>
        <v>#N/A</v>
      </c>
      <c r="P225" s="3" t="e">
        <f t="shared" si="122"/>
        <v>#N/A</v>
      </c>
      <c r="Q225" s="3" t="e">
        <f t="shared" si="123"/>
        <v>#N/A</v>
      </c>
      <c r="R225" s="3" t="e">
        <f t="shared" si="124"/>
        <v>#N/A</v>
      </c>
      <c r="S225" s="3" t="e">
        <f t="shared" si="125"/>
        <v>#N/A</v>
      </c>
      <c r="T225" s="3" t="e">
        <f t="shared" si="126"/>
        <v>#N/A</v>
      </c>
      <c r="U225" s="3" t="e">
        <f t="shared" si="127"/>
        <v>#N/A</v>
      </c>
      <c r="V225" s="3" t="e">
        <f t="shared" si="128"/>
        <v>#N/A</v>
      </c>
      <c r="W225" s="3" t="e">
        <f t="shared" si="129"/>
        <v>#N/A</v>
      </c>
      <c r="X225" s="3" t="e">
        <f t="shared" si="130"/>
        <v>#N/A</v>
      </c>
      <c r="Y225" s="3" t="e">
        <f t="shared" si="131"/>
        <v>#N/A</v>
      </c>
      <c r="Z225" s="3" t="e">
        <f t="shared" si="132"/>
        <v>#N/A</v>
      </c>
      <c r="AA225" s="3" t="e">
        <f t="shared" si="133"/>
        <v>#N/A</v>
      </c>
      <c r="AB225" s="3" t="e">
        <f t="shared" si="134"/>
        <v>#N/A</v>
      </c>
      <c r="AC225" t="e">
        <f>IF(H225&lt;播種日比較!$C$14,0,播種日比較!$C$13*0.02*播種日比較!$C$12)</f>
        <v>#N/A</v>
      </c>
      <c r="AD225" s="3">
        <f t="shared" si="136"/>
        <v>68.240234106228513</v>
      </c>
      <c r="AE225" s="3">
        <f t="shared" si="137"/>
        <v>89.120047372632669</v>
      </c>
      <c r="AF225" s="3">
        <f t="shared" si="138"/>
        <v>120.83674098527958</v>
      </c>
      <c r="AG225" s="3">
        <f t="shared" si="139"/>
        <v>168.64634120388058</v>
      </c>
      <c r="AH225" s="3">
        <f t="shared" si="140"/>
        <v>238.98256338686642</v>
      </c>
      <c r="AI225" s="3">
        <f t="shared" si="141"/>
        <v>63.18360008900396</v>
      </c>
      <c r="AJ225" s="3">
        <f t="shared" si="142"/>
        <v>66.194301319695427</v>
      </c>
      <c r="AK225" s="3">
        <f t="shared" si="143"/>
        <v>73.949467836638732</v>
      </c>
      <c r="AL225" s="3">
        <f t="shared" si="144"/>
        <v>89.049043155781661</v>
      </c>
      <c r="AM225" s="3">
        <f t="shared" si="145"/>
        <v>117.21778933520773</v>
      </c>
      <c r="AN225" s="3">
        <f t="shared" si="146"/>
        <v>77.172331842417947</v>
      </c>
      <c r="AO225" s="3">
        <f t="shared" si="147"/>
        <v>86.8549821559767</v>
      </c>
      <c r="AP225" s="3">
        <f t="shared" si="148"/>
        <v>104.29501206713076</v>
      </c>
      <c r="AQ225" s="3">
        <f t="shared" si="149"/>
        <v>136.53073470266389</v>
      </c>
      <c r="AR225" s="3">
        <f t="shared" si="150"/>
        <v>198.68976938442455</v>
      </c>
      <c r="AS225">
        <f>IF(播種日比較!$C$11-AD225&gt;0,0,AS224+1)</f>
        <v>94</v>
      </c>
      <c r="AT225">
        <f>IF(播種日比較!$C$11-AE225&gt;0,0,AT224+1)</f>
        <v>135</v>
      </c>
      <c r="AU225">
        <f>IF(播種日比較!$C$11-AF225&gt;0,0,AU224+1)</f>
        <v>155</v>
      </c>
      <c r="AV225">
        <f>IF(播種日比較!$C$11-AG225&gt;0,0,AV224+1)</f>
        <v>163</v>
      </c>
      <c r="AW225">
        <f>IF(播種日比較!$C$11-AH225&gt;0,0,AW224+1)</f>
        <v>167</v>
      </c>
      <c r="AX225">
        <f>IF(播種日比較!$C$11-AI225&gt;0,0,AX224+1)</f>
        <v>76</v>
      </c>
      <c r="AY225">
        <f>IF(播種日比較!$C$11-AJ225&gt;0,0,AY224+1)</f>
        <v>86</v>
      </c>
      <c r="AZ225">
        <f>IF(播種日比較!$C$11-AK225&gt;0,0,AZ224+1)</f>
        <v>109</v>
      </c>
      <c r="BA225">
        <f>IF(播種日比較!$C$11-AL225&gt;0,0,BA224+1)</f>
        <v>139</v>
      </c>
      <c r="BB225">
        <f>IF(播種日比較!$C$11-AM225&gt;0,0,BB224+1)</f>
        <v>158</v>
      </c>
      <c r="BC225">
        <f>IF(播種日比較!$C$11-AN225&gt;0,0,BC224+1)</f>
        <v>101</v>
      </c>
      <c r="BD225">
        <f>IF(播種日比較!$C$11-AO225&gt;0,0,BD224+1)</f>
        <v>118</v>
      </c>
      <c r="BE225">
        <f>IF(播種日比較!$C$11-AP225&gt;0,0,BE224+1)</f>
        <v>139</v>
      </c>
      <c r="BF225">
        <f>IF(播種日比較!$C$11-AQ225&gt;0,0,BF224+1)</f>
        <v>156</v>
      </c>
      <c r="BG225">
        <f>IF(播種日比較!$C$11-AR225&gt;0,0,BG224+1)</f>
        <v>165</v>
      </c>
      <c r="BH225" s="1">
        <f t="shared" si="151"/>
        <v>42829</v>
      </c>
      <c r="BI225">
        <f t="shared" si="135"/>
        <v>0</v>
      </c>
    </row>
    <row r="226" spans="8:61" x14ac:dyDescent="0.45">
      <c r="H226" s="1" t="e">
        <f t="shared" si="153"/>
        <v>#N/A</v>
      </c>
      <c r="I226" t="e">
        <f>$H226-播種日比較!$C$5</f>
        <v>#N/A</v>
      </c>
      <c r="J226" t="e">
        <f>$H226-播種日比較!$C$6</f>
        <v>#N/A</v>
      </c>
      <c r="K226" t="e">
        <f>$H226-播種日比較!$C$7</f>
        <v>#N/A</v>
      </c>
      <c r="L226" t="e">
        <f>$H226-播種日比較!$C$8</f>
        <v>#N/A</v>
      </c>
      <c r="M226" t="e">
        <f>$H226-播種日比較!$C$9</f>
        <v>#N/A</v>
      </c>
      <c r="N226" s="3" t="e">
        <f t="shared" si="120"/>
        <v>#N/A</v>
      </c>
      <c r="O226" s="3" t="e">
        <f t="shared" si="121"/>
        <v>#N/A</v>
      </c>
      <c r="P226" s="3" t="e">
        <f t="shared" si="122"/>
        <v>#N/A</v>
      </c>
      <c r="Q226" s="3" t="e">
        <f t="shared" si="123"/>
        <v>#N/A</v>
      </c>
      <c r="R226" s="3" t="e">
        <f t="shared" si="124"/>
        <v>#N/A</v>
      </c>
      <c r="S226" s="3" t="e">
        <f t="shared" si="125"/>
        <v>#N/A</v>
      </c>
      <c r="T226" s="3" t="e">
        <f t="shared" si="126"/>
        <v>#N/A</v>
      </c>
      <c r="U226" s="3" t="e">
        <f t="shared" si="127"/>
        <v>#N/A</v>
      </c>
      <c r="V226" s="3" t="e">
        <f t="shared" si="128"/>
        <v>#N/A</v>
      </c>
      <c r="W226" s="3" t="e">
        <f t="shared" si="129"/>
        <v>#N/A</v>
      </c>
      <c r="X226" s="3" t="e">
        <f t="shared" si="130"/>
        <v>#N/A</v>
      </c>
      <c r="Y226" s="3" t="e">
        <f t="shared" si="131"/>
        <v>#N/A</v>
      </c>
      <c r="Z226" s="3" t="e">
        <f t="shared" si="132"/>
        <v>#N/A</v>
      </c>
      <c r="AA226" s="3" t="e">
        <f t="shared" si="133"/>
        <v>#N/A</v>
      </c>
      <c r="AB226" s="3" t="e">
        <f t="shared" si="134"/>
        <v>#N/A</v>
      </c>
      <c r="AC226" t="e">
        <f>IF(H226&lt;播種日比較!$C$14,0,播種日比較!$C$13*0.02*播種日比較!$C$12)</f>
        <v>#N/A</v>
      </c>
      <c r="AD226" s="3">
        <f t="shared" si="136"/>
        <v>68.240234106228513</v>
      </c>
      <c r="AE226" s="3">
        <f t="shared" si="137"/>
        <v>89.120047372632669</v>
      </c>
      <c r="AF226" s="3">
        <f t="shared" si="138"/>
        <v>120.83674098527958</v>
      </c>
      <c r="AG226" s="3">
        <f t="shared" si="139"/>
        <v>168.64634120388058</v>
      </c>
      <c r="AH226" s="3">
        <f t="shared" si="140"/>
        <v>238.98256338686642</v>
      </c>
      <c r="AI226" s="3">
        <f t="shared" si="141"/>
        <v>63.18360008900396</v>
      </c>
      <c r="AJ226" s="3">
        <f t="shared" si="142"/>
        <v>66.194301319695427</v>
      </c>
      <c r="AK226" s="3">
        <f t="shared" si="143"/>
        <v>73.949467836638732</v>
      </c>
      <c r="AL226" s="3">
        <f t="shared" si="144"/>
        <v>89.049043155781661</v>
      </c>
      <c r="AM226" s="3">
        <f t="shared" si="145"/>
        <v>117.21778933520773</v>
      </c>
      <c r="AN226" s="3">
        <f t="shared" si="146"/>
        <v>77.172331842417947</v>
      </c>
      <c r="AO226" s="3">
        <f t="shared" si="147"/>
        <v>86.8549821559767</v>
      </c>
      <c r="AP226" s="3">
        <f t="shared" si="148"/>
        <v>104.29501206713076</v>
      </c>
      <c r="AQ226" s="3">
        <f t="shared" si="149"/>
        <v>136.53073470266389</v>
      </c>
      <c r="AR226" s="3">
        <f t="shared" si="150"/>
        <v>198.68976938442455</v>
      </c>
      <c r="AS226">
        <f>IF(播種日比較!$C$11-AD226&gt;0,0,AS225+1)</f>
        <v>95</v>
      </c>
      <c r="AT226">
        <f>IF(播種日比較!$C$11-AE226&gt;0,0,AT225+1)</f>
        <v>136</v>
      </c>
      <c r="AU226">
        <f>IF(播種日比較!$C$11-AF226&gt;0,0,AU225+1)</f>
        <v>156</v>
      </c>
      <c r="AV226">
        <f>IF(播種日比較!$C$11-AG226&gt;0,0,AV225+1)</f>
        <v>164</v>
      </c>
      <c r="AW226">
        <f>IF(播種日比較!$C$11-AH226&gt;0,0,AW225+1)</f>
        <v>168</v>
      </c>
      <c r="AX226">
        <f>IF(播種日比較!$C$11-AI226&gt;0,0,AX225+1)</f>
        <v>77</v>
      </c>
      <c r="AY226">
        <f>IF(播種日比較!$C$11-AJ226&gt;0,0,AY225+1)</f>
        <v>87</v>
      </c>
      <c r="AZ226">
        <f>IF(播種日比較!$C$11-AK226&gt;0,0,AZ225+1)</f>
        <v>110</v>
      </c>
      <c r="BA226">
        <f>IF(播種日比較!$C$11-AL226&gt;0,0,BA225+1)</f>
        <v>140</v>
      </c>
      <c r="BB226">
        <f>IF(播種日比較!$C$11-AM226&gt;0,0,BB225+1)</f>
        <v>159</v>
      </c>
      <c r="BC226">
        <f>IF(播種日比較!$C$11-AN226&gt;0,0,BC225+1)</f>
        <v>102</v>
      </c>
      <c r="BD226">
        <f>IF(播種日比較!$C$11-AO226&gt;0,0,BD225+1)</f>
        <v>119</v>
      </c>
      <c r="BE226">
        <f>IF(播種日比較!$C$11-AP226&gt;0,0,BE225+1)</f>
        <v>140</v>
      </c>
      <c r="BF226">
        <f>IF(播種日比較!$C$11-AQ226&gt;0,0,BF225+1)</f>
        <v>157</v>
      </c>
      <c r="BG226">
        <f>IF(播種日比較!$C$11-AR226&gt;0,0,BG225+1)</f>
        <v>166</v>
      </c>
      <c r="BH226" s="1">
        <f t="shared" si="151"/>
        <v>42830</v>
      </c>
      <c r="BI226">
        <f t="shared" si="135"/>
        <v>0</v>
      </c>
    </row>
    <row r="227" spans="8:61" x14ac:dyDescent="0.45">
      <c r="H227" s="1" t="e">
        <f t="shared" si="153"/>
        <v>#N/A</v>
      </c>
      <c r="I227" t="e">
        <f>$H227-播種日比較!$C$5</f>
        <v>#N/A</v>
      </c>
      <c r="J227" t="e">
        <f>$H227-播種日比較!$C$6</f>
        <v>#N/A</v>
      </c>
      <c r="K227" t="e">
        <f>$H227-播種日比較!$C$7</f>
        <v>#N/A</v>
      </c>
      <c r="L227" t="e">
        <f>$H227-播種日比較!$C$8</f>
        <v>#N/A</v>
      </c>
      <c r="M227" t="e">
        <f>$H227-播種日比較!$C$9</f>
        <v>#N/A</v>
      </c>
      <c r="N227" s="3" t="e">
        <f t="shared" si="120"/>
        <v>#N/A</v>
      </c>
      <c r="O227" s="3" t="e">
        <f t="shared" si="121"/>
        <v>#N/A</v>
      </c>
      <c r="P227" s="3" t="e">
        <f t="shared" si="122"/>
        <v>#N/A</v>
      </c>
      <c r="Q227" s="3" t="e">
        <f t="shared" si="123"/>
        <v>#N/A</v>
      </c>
      <c r="R227" s="3" t="e">
        <f t="shared" si="124"/>
        <v>#N/A</v>
      </c>
      <c r="S227" s="3" t="e">
        <f t="shared" si="125"/>
        <v>#N/A</v>
      </c>
      <c r="T227" s="3" t="e">
        <f t="shared" si="126"/>
        <v>#N/A</v>
      </c>
      <c r="U227" s="3" t="e">
        <f t="shared" si="127"/>
        <v>#N/A</v>
      </c>
      <c r="V227" s="3" t="e">
        <f t="shared" si="128"/>
        <v>#N/A</v>
      </c>
      <c r="W227" s="3" t="e">
        <f t="shared" si="129"/>
        <v>#N/A</v>
      </c>
      <c r="X227" s="3" t="e">
        <f t="shared" si="130"/>
        <v>#N/A</v>
      </c>
      <c r="Y227" s="3" t="e">
        <f t="shared" si="131"/>
        <v>#N/A</v>
      </c>
      <c r="Z227" s="3" t="e">
        <f t="shared" si="132"/>
        <v>#N/A</v>
      </c>
      <c r="AA227" s="3" t="e">
        <f t="shared" si="133"/>
        <v>#N/A</v>
      </c>
      <c r="AB227" s="3" t="e">
        <f t="shared" si="134"/>
        <v>#N/A</v>
      </c>
      <c r="AC227" t="e">
        <f>IF(H227&lt;播種日比較!$C$14,0,播種日比較!$C$13*0.02*播種日比較!$C$12)</f>
        <v>#N/A</v>
      </c>
      <c r="AD227" s="3">
        <f t="shared" si="136"/>
        <v>68.240234106228513</v>
      </c>
      <c r="AE227" s="3">
        <f t="shared" si="137"/>
        <v>89.120047372632669</v>
      </c>
      <c r="AF227" s="3">
        <f t="shared" si="138"/>
        <v>120.83674098527958</v>
      </c>
      <c r="AG227" s="3">
        <f t="shared" si="139"/>
        <v>168.64634120388058</v>
      </c>
      <c r="AH227" s="3">
        <f t="shared" si="140"/>
        <v>238.98256338686642</v>
      </c>
      <c r="AI227" s="3">
        <f t="shared" si="141"/>
        <v>63.18360008900396</v>
      </c>
      <c r="AJ227" s="3">
        <f t="shared" si="142"/>
        <v>66.194301319695427</v>
      </c>
      <c r="AK227" s="3">
        <f t="shared" si="143"/>
        <v>73.949467836638732</v>
      </c>
      <c r="AL227" s="3">
        <f t="shared" si="144"/>
        <v>89.049043155781661</v>
      </c>
      <c r="AM227" s="3">
        <f t="shared" si="145"/>
        <v>117.21778933520773</v>
      </c>
      <c r="AN227" s="3">
        <f t="shared" si="146"/>
        <v>77.172331842417947</v>
      </c>
      <c r="AO227" s="3">
        <f t="shared" si="147"/>
        <v>86.8549821559767</v>
      </c>
      <c r="AP227" s="3">
        <f t="shared" si="148"/>
        <v>104.29501206713076</v>
      </c>
      <c r="AQ227" s="3">
        <f t="shared" si="149"/>
        <v>136.53073470266389</v>
      </c>
      <c r="AR227" s="3">
        <f t="shared" si="150"/>
        <v>198.68976938442455</v>
      </c>
      <c r="AS227">
        <f>IF(播種日比較!$C$11-AD227&gt;0,0,AS226+1)</f>
        <v>96</v>
      </c>
      <c r="AT227">
        <f>IF(播種日比較!$C$11-AE227&gt;0,0,AT226+1)</f>
        <v>137</v>
      </c>
      <c r="AU227">
        <f>IF(播種日比較!$C$11-AF227&gt;0,0,AU226+1)</f>
        <v>157</v>
      </c>
      <c r="AV227">
        <f>IF(播種日比較!$C$11-AG227&gt;0,0,AV226+1)</f>
        <v>165</v>
      </c>
      <c r="AW227">
        <f>IF(播種日比較!$C$11-AH227&gt;0,0,AW226+1)</f>
        <v>169</v>
      </c>
      <c r="AX227">
        <f>IF(播種日比較!$C$11-AI227&gt;0,0,AX226+1)</f>
        <v>78</v>
      </c>
      <c r="AY227">
        <f>IF(播種日比較!$C$11-AJ227&gt;0,0,AY226+1)</f>
        <v>88</v>
      </c>
      <c r="AZ227">
        <f>IF(播種日比較!$C$11-AK227&gt;0,0,AZ226+1)</f>
        <v>111</v>
      </c>
      <c r="BA227">
        <f>IF(播種日比較!$C$11-AL227&gt;0,0,BA226+1)</f>
        <v>141</v>
      </c>
      <c r="BB227">
        <f>IF(播種日比較!$C$11-AM227&gt;0,0,BB226+1)</f>
        <v>160</v>
      </c>
      <c r="BC227">
        <f>IF(播種日比較!$C$11-AN227&gt;0,0,BC226+1)</f>
        <v>103</v>
      </c>
      <c r="BD227">
        <f>IF(播種日比較!$C$11-AO227&gt;0,0,BD226+1)</f>
        <v>120</v>
      </c>
      <c r="BE227">
        <f>IF(播種日比較!$C$11-AP227&gt;0,0,BE226+1)</f>
        <v>141</v>
      </c>
      <c r="BF227">
        <f>IF(播種日比較!$C$11-AQ227&gt;0,0,BF226+1)</f>
        <v>158</v>
      </c>
      <c r="BG227">
        <f>IF(播種日比較!$C$11-AR227&gt;0,0,BG226+1)</f>
        <v>167</v>
      </c>
      <c r="BH227" s="1">
        <f t="shared" si="151"/>
        <v>42831</v>
      </c>
      <c r="BI227">
        <f t="shared" si="135"/>
        <v>0</v>
      </c>
    </row>
    <row r="228" spans="8:61" x14ac:dyDescent="0.45">
      <c r="H228" s="1" t="e">
        <f t="shared" si="153"/>
        <v>#N/A</v>
      </c>
      <c r="I228" t="e">
        <f>$H228-播種日比較!$C$5</f>
        <v>#N/A</v>
      </c>
      <c r="J228" t="e">
        <f>$H228-播種日比較!$C$6</f>
        <v>#N/A</v>
      </c>
      <c r="K228" t="e">
        <f>$H228-播種日比較!$C$7</f>
        <v>#N/A</v>
      </c>
      <c r="L228" t="e">
        <f>$H228-播種日比較!$C$8</f>
        <v>#N/A</v>
      </c>
      <c r="M228" t="e">
        <f>$H228-播種日比較!$C$9</f>
        <v>#N/A</v>
      </c>
      <c r="N228" s="3" t="e">
        <f t="shared" si="120"/>
        <v>#N/A</v>
      </c>
      <c r="O228" s="3" t="e">
        <f t="shared" si="121"/>
        <v>#N/A</v>
      </c>
      <c r="P228" s="3" t="e">
        <f t="shared" si="122"/>
        <v>#N/A</v>
      </c>
      <c r="Q228" s="3" t="e">
        <f t="shared" si="123"/>
        <v>#N/A</v>
      </c>
      <c r="R228" s="3" t="e">
        <f t="shared" si="124"/>
        <v>#N/A</v>
      </c>
      <c r="S228" s="3" t="e">
        <f t="shared" si="125"/>
        <v>#N/A</v>
      </c>
      <c r="T228" s="3" t="e">
        <f t="shared" si="126"/>
        <v>#N/A</v>
      </c>
      <c r="U228" s="3" t="e">
        <f t="shared" si="127"/>
        <v>#N/A</v>
      </c>
      <c r="V228" s="3" t="e">
        <f t="shared" si="128"/>
        <v>#N/A</v>
      </c>
      <c r="W228" s="3" t="e">
        <f t="shared" si="129"/>
        <v>#N/A</v>
      </c>
      <c r="X228" s="3" t="e">
        <f t="shared" si="130"/>
        <v>#N/A</v>
      </c>
      <c r="Y228" s="3" t="e">
        <f t="shared" si="131"/>
        <v>#N/A</v>
      </c>
      <c r="Z228" s="3" t="e">
        <f t="shared" si="132"/>
        <v>#N/A</v>
      </c>
      <c r="AA228" s="3" t="e">
        <f t="shared" si="133"/>
        <v>#N/A</v>
      </c>
      <c r="AB228" s="3" t="e">
        <f t="shared" si="134"/>
        <v>#N/A</v>
      </c>
      <c r="AC228" t="e">
        <f>IF(H228&lt;播種日比較!$C$14,0,播種日比較!$C$13*0.02*播種日比較!$C$12)</f>
        <v>#N/A</v>
      </c>
      <c r="AD228" s="3">
        <f t="shared" si="136"/>
        <v>68.240234106228513</v>
      </c>
      <c r="AE228" s="3">
        <f t="shared" si="137"/>
        <v>89.120047372632669</v>
      </c>
      <c r="AF228" s="3">
        <f t="shared" si="138"/>
        <v>120.83674098527958</v>
      </c>
      <c r="AG228" s="3">
        <f t="shared" si="139"/>
        <v>168.64634120388058</v>
      </c>
      <c r="AH228" s="3">
        <f t="shared" si="140"/>
        <v>238.98256338686642</v>
      </c>
      <c r="AI228" s="3">
        <f t="shared" si="141"/>
        <v>63.18360008900396</v>
      </c>
      <c r="AJ228" s="3">
        <f t="shared" si="142"/>
        <v>66.194301319695427</v>
      </c>
      <c r="AK228" s="3">
        <f t="shared" si="143"/>
        <v>73.949467836638732</v>
      </c>
      <c r="AL228" s="3">
        <f t="shared" si="144"/>
        <v>89.049043155781661</v>
      </c>
      <c r="AM228" s="3">
        <f t="shared" si="145"/>
        <v>117.21778933520773</v>
      </c>
      <c r="AN228" s="3">
        <f t="shared" si="146"/>
        <v>77.172331842417947</v>
      </c>
      <c r="AO228" s="3">
        <f t="shared" si="147"/>
        <v>86.8549821559767</v>
      </c>
      <c r="AP228" s="3">
        <f t="shared" si="148"/>
        <v>104.29501206713076</v>
      </c>
      <c r="AQ228" s="3">
        <f t="shared" si="149"/>
        <v>136.53073470266389</v>
      </c>
      <c r="AR228" s="3">
        <f t="shared" si="150"/>
        <v>198.68976938442455</v>
      </c>
      <c r="AS228">
        <f>IF(播種日比較!$C$11-AD228&gt;0,0,AS227+1)</f>
        <v>97</v>
      </c>
      <c r="AT228">
        <f>IF(播種日比較!$C$11-AE228&gt;0,0,AT227+1)</f>
        <v>138</v>
      </c>
      <c r="AU228">
        <f>IF(播種日比較!$C$11-AF228&gt;0,0,AU227+1)</f>
        <v>158</v>
      </c>
      <c r="AV228">
        <f>IF(播種日比較!$C$11-AG228&gt;0,0,AV227+1)</f>
        <v>166</v>
      </c>
      <c r="AW228">
        <f>IF(播種日比較!$C$11-AH228&gt;0,0,AW227+1)</f>
        <v>170</v>
      </c>
      <c r="AX228">
        <f>IF(播種日比較!$C$11-AI228&gt;0,0,AX227+1)</f>
        <v>79</v>
      </c>
      <c r="AY228">
        <f>IF(播種日比較!$C$11-AJ228&gt;0,0,AY227+1)</f>
        <v>89</v>
      </c>
      <c r="AZ228">
        <f>IF(播種日比較!$C$11-AK228&gt;0,0,AZ227+1)</f>
        <v>112</v>
      </c>
      <c r="BA228">
        <f>IF(播種日比較!$C$11-AL228&gt;0,0,BA227+1)</f>
        <v>142</v>
      </c>
      <c r="BB228">
        <f>IF(播種日比較!$C$11-AM228&gt;0,0,BB227+1)</f>
        <v>161</v>
      </c>
      <c r="BC228">
        <f>IF(播種日比較!$C$11-AN228&gt;0,0,BC227+1)</f>
        <v>104</v>
      </c>
      <c r="BD228">
        <f>IF(播種日比較!$C$11-AO228&gt;0,0,BD227+1)</f>
        <v>121</v>
      </c>
      <c r="BE228">
        <f>IF(播種日比較!$C$11-AP228&gt;0,0,BE227+1)</f>
        <v>142</v>
      </c>
      <c r="BF228">
        <f>IF(播種日比較!$C$11-AQ228&gt;0,0,BF227+1)</f>
        <v>159</v>
      </c>
      <c r="BG228">
        <f>IF(播種日比較!$C$11-AR228&gt;0,0,BG227+1)</f>
        <v>168</v>
      </c>
      <c r="BH228" s="1">
        <f t="shared" si="151"/>
        <v>42832</v>
      </c>
      <c r="BI228">
        <f t="shared" si="135"/>
        <v>0</v>
      </c>
    </row>
    <row r="229" spans="8:61" x14ac:dyDescent="0.45">
      <c r="H229" s="1" t="e">
        <f t="shared" si="153"/>
        <v>#N/A</v>
      </c>
      <c r="I229" t="e">
        <f>$H229-播種日比較!$C$5</f>
        <v>#N/A</v>
      </c>
      <c r="J229" t="e">
        <f>$H229-播種日比較!$C$6</f>
        <v>#N/A</v>
      </c>
      <c r="K229" t="e">
        <f>$H229-播種日比較!$C$7</f>
        <v>#N/A</v>
      </c>
      <c r="L229" t="e">
        <f>$H229-播種日比較!$C$8</f>
        <v>#N/A</v>
      </c>
      <c r="M229" t="e">
        <f>$H229-播種日比較!$C$9</f>
        <v>#N/A</v>
      </c>
      <c r="N229" s="3" t="e">
        <f t="shared" si="120"/>
        <v>#N/A</v>
      </c>
      <c r="O229" s="3" t="e">
        <f t="shared" si="121"/>
        <v>#N/A</v>
      </c>
      <c r="P229" s="3" t="e">
        <f t="shared" si="122"/>
        <v>#N/A</v>
      </c>
      <c r="Q229" s="3" t="e">
        <f t="shared" si="123"/>
        <v>#N/A</v>
      </c>
      <c r="R229" s="3" t="e">
        <f t="shared" si="124"/>
        <v>#N/A</v>
      </c>
      <c r="S229" s="3" t="e">
        <f t="shared" si="125"/>
        <v>#N/A</v>
      </c>
      <c r="T229" s="3" t="e">
        <f t="shared" si="126"/>
        <v>#N/A</v>
      </c>
      <c r="U229" s="3" t="e">
        <f t="shared" si="127"/>
        <v>#N/A</v>
      </c>
      <c r="V229" s="3" t="e">
        <f t="shared" si="128"/>
        <v>#N/A</v>
      </c>
      <c r="W229" s="3" t="e">
        <f t="shared" si="129"/>
        <v>#N/A</v>
      </c>
      <c r="X229" s="3" t="e">
        <f t="shared" si="130"/>
        <v>#N/A</v>
      </c>
      <c r="Y229" s="3" t="e">
        <f t="shared" si="131"/>
        <v>#N/A</v>
      </c>
      <c r="Z229" s="3" t="e">
        <f t="shared" si="132"/>
        <v>#N/A</v>
      </c>
      <c r="AA229" s="3" t="e">
        <f t="shared" si="133"/>
        <v>#N/A</v>
      </c>
      <c r="AB229" s="3" t="e">
        <f t="shared" si="134"/>
        <v>#N/A</v>
      </c>
      <c r="AC229" t="e">
        <f>IF(H229&lt;播種日比較!$C$14,0,播種日比較!$C$13*0.02*播種日比較!$C$12)</f>
        <v>#N/A</v>
      </c>
      <c r="AD229" s="3">
        <f t="shared" si="136"/>
        <v>68.240234106228513</v>
      </c>
      <c r="AE229" s="3">
        <f t="shared" si="137"/>
        <v>89.120047372632669</v>
      </c>
      <c r="AF229" s="3">
        <f t="shared" si="138"/>
        <v>120.83674098527958</v>
      </c>
      <c r="AG229" s="3">
        <f t="shared" si="139"/>
        <v>168.64634120388058</v>
      </c>
      <c r="AH229" s="3">
        <f t="shared" si="140"/>
        <v>238.98256338686642</v>
      </c>
      <c r="AI229" s="3">
        <f t="shared" si="141"/>
        <v>63.18360008900396</v>
      </c>
      <c r="AJ229" s="3">
        <f t="shared" si="142"/>
        <v>66.194301319695427</v>
      </c>
      <c r="AK229" s="3">
        <f t="shared" si="143"/>
        <v>73.949467836638732</v>
      </c>
      <c r="AL229" s="3">
        <f t="shared" si="144"/>
        <v>89.049043155781661</v>
      </c>
      <c r="AM229" s="3">
        <f t="shared" si="145"/>
        <v>117.21778933520773</v>
      </c>
      <c r="AN229" s="3">
        <f t="shared" si="146"/>
        <v>77.172331842417947</v>
      </c>
      <c r="AO229" s="3">
        <f t="shared" si="147"/>
        <v>86.8549821559767</v>
      </c>
      <c r="AP229" s="3">
        <f t="shared" si="148"/>
        <v>104.29501206713076</v>
      </c>
      <c r="AQ229" s="3">
        <f t="shared" si="149"/>
        <v>136.53073470266389</v>
      </c>
      <c r="AR229" s="3">
        <f t="shared" si="150"/>
        <v>198.68976938442455</v>
      </c>
      <c r="AS229">
        <f>IF(播種日比較!$C$11-AD229&gt;0,0,AS228+1)</f>
        <v>98</v>
      </c>
      <c r="AT229">
        <f>IF(播種日比較!$C$11-AE229&gt;0,0,AT228+1)</f>
        <v>139</v>
      </c>
      <c r="AU229">
        <f>IF(播種日比較!$C$11-AF229&gt;0,0,AU228+1)</f>
        <v>159</v>
      </c>
      <c r="AV229">
        <f>IF(播種日比較!$C$11-AG229&gt;0,0,AV228+1)</f>
        <v>167</v>
      </c>
      <c r="AW229">
        <f>IF(播種日比較!$C$11-AH229&gt;0,0,AW228+1)</f>
        <v>171</v>
      </c>
      <c r="AX229">
        <f>IF(播種日比較!$C$11-AI229&gt;0,0,AX228+1)</f>
        <v>80</v>
      </c>
      <c r="AY229">
        <f>IF(播種日比較!$C$11-AJ229&gt;0,0,AY228+1)</f>
        <v>90</v>
      </c>
      <c r="AZ229">
        <f>IF(播種日比較!$C$11-AK229&gt;0,0,AZ228+1)</f>
        <v>113</v>
      </c>
      <c r="BA229">
        <f>IF(播種日比較!$C$11-AL229&gt;0,0,BA228+1)</f>
        <v>143</v>
      </c>
      <c r="BB229">
        <f>IF(播種日比較!$C$11-AM229&gt;0,0,BB228+1)</f>
        <v>162</v>
      </c>
      <c r="BC229">
        <f>IF(播種日比較!$C$11-AN229&gt;0,0,BC228+1)</f>
        <v>105</v>
      </c>
      <c r="BD229">
        <f>IF(播種日比較!$C$11-AO229&gt;0,0,BD228+1)</f>
        <v>122</v>
      </c>
      <c r="BE229">
        <f>IF(播種日比較!$C$11-AP229&gt;0,0,BE228+1)</f>
        <v>143</v>
      </c>
      <c r="BF229">
        <f>IF(播種日比較!$C$11-AQ229&gt;0,0,BF228+1)</f>
        <v>160</v>
      </c>
      <c r="BG229">
        <f>IF(播種日比較!$C$11-AR229&gt;0,0,BG228+1)</f>
        <v>169</v>
      </c>
      <c r="BH229" s="1">
        <f t="shared" si="151"/>
        <v>42833</v>
      </c>
      <c r="BI229">
        <f t="shared" si="135"/>
        <v>0</v>
      </c>
    </row>
    <row r="230" spans="8:61" x14ac:dyDescent="0.45">
      <c r="H230" s="1" t="e">
        <f t="shared" si="153"/>
        <v>#N/A</v>
      </c>
      <c r="I230" t="e">
        <f>$H230-播種日比較!$C$5</f>
        <v>#N/A</v>
      </c>
      <c r="J230" t="e">
        <f>$H230-播種日比較!$C$6</f>
        <v>#N/A</v>
      </c>
      <c r="K230" t="e">
        <f>$H230-播種日比較!$C$7</f>
        <v>#N/A</v>
      </c>
      <c r="L230" t="e">
        <f>$H230-播種日比較!$C$8</f>
        <v>#N/A</v>
      </c>
      <c r="M230" t="e">
        <f>$H230-播種日比較!$C$9</f>
        <v>#N/A</v>
      </c>
      <c r="N230" s="3" t="e">
        <f t="shared" si="120"/>
        <v>#N/A</v>
      </c>
      <c r="O230" s="3" t="e">
        <f t="shared" si="121"/>
        <v>#N/A</v>
      </c>
      <c r="P230" s="3" t="e">
        <f t="shared" si="122"/>
        <v>#N/A</v>
      </c>
      <c r="Q230" s="3" t="e">
        <f t="shared" si="123"/>
        <v>#N/A</v>
      </c>
      <c r="R230" s="3" t="e">
        <f t="shared" si="124"/>
        <v>#N/A</v>
      </c>
      <c r="S230" s="3" t="e">
        <f t="shared" si="125"/>
        <v>#N/A</v>
      </c>
      <c r="T230" s="3" t="e">
        <f t="shared" si="126"/>
        <v>#N/A</v>
      </c>
      <c r="U230" s="3" t="e">
        <f t="shared" si="127"/>
        <v>#N/A</v>
      </c>
      <c r="V230" s="3" t="e">
        <f t="shared" si="128"/>
        <v>#N/A</v>
      </c>
      <c r="W230" s="3" t="e">
        <f t="shared" si="129"/>
        <v>#N/A</v>
      </c>
      <c r="X230" s="3" t="e">
        <f t="shared" si="130"/>
        <v>#N/A</v>
      </c>
      <c r="Y230" s="3" t="e">
        <f t="shared" si="131"/>
        <v>#N/A</v>
      </c>
      <c r="Z230" s="3" t="e">
        <f t="shared" si="132"/>
        <v>#N/A</v>
      </c>
      <c r="AA230" s="3" t="e">
        <f t="shared" si="133"/>
        <v>#N/A</v>
      </c>
      <c r="AB230" s="3" t="e">
        <f t="shared" si="134"/>
        <v>#N/A</v>
      </c>
      <c r="AC230" t="e">
        <f>IF(H230&lt;播種日比較!$C$14,0,播種日比較!$C$13*0.02*播種日比較!$C$12)</f>
        <v>#N/A</v>
      </c>
      <c r="AD230" s="3">
        <f t="shared" si="136"/>
        <v>68.240234106228513</v>
      </c>
      <c r="AE230" s="3">
        <f t="shared" si="137"/>
        <v>89.120047372632669</v>
      </c>
      <c r="AF230" s="3">
        <f t="shared" si="138"/>
        <v>120.83674098527958</v>
      </c>
      <c r="AG230" s="3">
        <f t="shared" si="139"/>
        <v>168.64634120388058</v>
      </c>
      <c r="AH230" s="3">
        <f t="shared" si="140"/>
        <v>238.98256338686642</v>
      </c>
      <c r="AI230" s="3">
        <f t="shared" si="141"/>
        <v>63.18360008900396</v>
      </c>
      <c r="AJ230" s="3">
        <f t="shared" si="142"/>
        <v>66.194301319695427</v>
      </c>
      <c r="AK230" s="3">
        <f t="shared" si="143"/>
        <v>73.949467836638732</v>
      </c>
      <c r="AL230" s="3">
        <f t="shared" si="144"/>
        <v>89.049043155781661</v>
      </c>
      <c r="AM230" s="3">
        <f t="shared" si="145"/>
        <v>117.21778933520773</v>
      </c>
      <c r="AN230" s="3">
        <f t="shared" si="146"/>
        <v>77.172331842417947</v>
      </c>
      <c r="AO230" s="3">
        <f t="shared" si="147"/>
        <v>86.8549821559767</v>
      </c>
      <c r="AP230" s="3">
        <f t="shared" si="148"/>
        <v>104.29501206713076</v>
      </c>
      <c r="AQ230" s="3">
        <f t="shared" si="149"/>
        <v>136.53073470266389</v>
      </c>
      <c r="AR230" s="3">
        <f t="shared" si="150"/>
        <v>198.68976938442455</v>
      </c>
      <c r="AS230">
        <f>IF(播種日比較!$C$11-AD230&gt;0,0,AS229+1)</f>
        <v>99</v>
      </c>
      <c r="AT230">
        <f>IF(播種日比較!$C$11-AE230&gt;0,0,AT229+1)</f>
        <v>140</v>
      </c>
      <c r="AU230">
        <f>IF(播種日比較!$C$11-AF230&gt;0,0,AU229+1)</f>
        <v>160</v>
      </c>
      <c r="AV230">
        <f>IF(播種日比較!$C$11-AG230&gt;0,0,AV229+1)</f>
        <v>168</v>
      </c>
      <c r="AW230">
        <f>IF(播種日比較!$C$11-AH230&gt;0,0,AW229+1)</f>
        <v>172</v>
      </c>
      <c r="AX230">
        <f>IF(播種日比較!$C$11-AI230&gt;0,0,AX229+1)</f>
        <v>81</v>
      </c>
      <c r="AY230">
        <f>IF(播種日比較!$C$11-AJ230&gt;0,0,AY229+1)</f>
        <v>91</v>
      </c>
      <c r="AZ230">
        <f>IF(播種日比較!$C$11-AK230&gt;0,0,AZ229+1)</f>
        <v>114</v>
      </c>
      <c r="BA230">
        <f>IF(播種日比較!$C$11-AL230&gt;0,0,BA229+1)</f>
        <v>144</v>
      </c>
      <c r="BB230">
        <f>IF(播種日比較!$C$11-AM230&gt;0,0,BB229+1)</f>
        <v>163</v>
      </c>
      <c r="BC230">
        <f>IF(播種日比較!$C$11-AN230&gt;0,0,BC229+1)</f>
        <v>106</v>
      </c>
      <c r="BD230">
        <f>IF(播種日比較!$C$11-AO230&gt;0,0,BD229+1)</f>
        <v>123</v>
      </c>
      <c r="BE230">
        <f>IF(播種日比較!$C$11-AP230&gt;0,0,BE229+1)</f>
        <v>144</v>
      </c>
      <c r="BF230">
        <f>IF(播種日比較!$C$11-AQ230&gt;0,0,BF229+1)</f>
        <v>161</v>
      </c>
      <c r="BG230">
        <f>IF(播種日比較!$C$11-AR230&gt;0,0,BG229+1)</f>
        <v>170</v>
      </c>
      <c r="BH230" s="1">
        <f t="shared" si="151"/>
        <v>42834</v>
      </c>
      <c r="BI230">
        <f t="shared" si="135"/>
        <v>0</v>
      </c>
    </row>
    <row r="231" spans="8:61" x14ac:dyDescent="0.45">
      <c r="H231" s="1" t="e">
        <f t="shared" si="153"/>
        <v>#N/A</v>
      </c>
      <c r="I231" t="e">
        <f>$H231-播種日比較!$C$5</f>
        <v>#N/A</v>
      </c>
      <c r="J231" t="e">
        <f>$H231-播種日比較!$C$6</f>
        <v>#N/A</v>
      </c>
      <c r="K231" t="e">
        <f>$H231-播種日比較!$C$7</f>
        <v>#N/A</v>
      </c>
      <c r="L231" t="e">
        <f>$H231-播種日比較!$C$8</f>
        <v>#N/A</v>
      </c>
      <c r="M231" t="e">
        <f>$H231-播種日比較!$C$9</f>
        <v>#N/A</v>
      </c>
      <c r="N231" s="3" t="e">
        <f t="shared" si="120"/>
        <v>#N/A</v>
      </c>
      <c r="O231" s="3" t="e">
        <f t="shared" si="121"/>
        <v>#N/A</v>
      </c>
      <c r="P231" s="3" t="e">
        <f t="shared" si="122"/>
        <v>#N/A</v>
      </c>
      <c r="Q231" s="3" t="e">
        <f t="shared" si="123"/>
        <v>#N/A</v>
      </c>
      <c r="R231" s="3" t="e">
        <f t="shared" si="124"/>
        <v>#N/A</v>
      </c>
      <c r="S231" s="3" t="e">
        <f t="shared" si="125"/>
        <v>#N/A</v>
      </c>
      <c r="T231" s="3" t="e">
        <f t="shared" si="126"/>
        <v>#N/A</v>
      </c>
      <c r="U231" s="3" t="e">
        <f t="shared" si="127"/>
        <v>#N/A</v>
      </c>
      <c r="V231" s="3" t="e">
        <f t="shared" si="128"/>
        <v>#N/A</v>
      </c>
      <c r="W231" s="3" t="e">
        <f t="shared" si="129"/>
        <v>#N/A</v>
      </c>
      <c r="X231" s="3" t="e">
        <f t="shared" si="130"/>
        <v>#N/A</v>
      </c>
      <c r="Y231" s="3" t="e">
        <f t="shared" si="131"/>
        <v>#N/A</v>
      </c>
      <c r="Z231" s="3" t="e">
        <f t="shared" si="132"/>
        <v>#N/A</v>
      </c>
      <c r="AA231" s="3" t="e">
        <f t="shared" si="133"/>
        <v>#N/A</v>
      </c>
      <c r="AB231" s="3" t="e">
        <f t="shared" si="134"/>
        <v>#N/A</v>
      </c>
      <c r="AC231" t="e">
        <f>IF(H231&lt;播種日比較!$C$14,0,播種日比較!$C$13*0.02*播種日比較!$C$12)</f>
        <v>#N/A</v>
      </c>
      <c r="AD231" s="3">
        <f t="shared" si="136"/>
        <v>68.240234106228513</v>
      </c>
      <c r="AE231" s="3">
        <f t="shared" si="137"/>
        <v>89.120047372632669</v>
      </c>
      <c r="AF231" s="3">
        <f t="shared" si="138"/>
        <v>120.83674098527958</v>
      </c>
      <c r="AG231" s="3">
        <f t="shared" si="139"/>
        <v>168.64634120388058</v>
      </c>
      <c r="AH231" s="3">
        <f t="shared" si="140"/>
        <v>238.98256338686642</v>
      </c>
      <c r="AI231" s="3">
        <f t="shared" si="141"/>
        <v>63.18360008900396</v>
      </c>
      <c r="AJ231" s="3">
        <f t="shared" si="142"/>
        <v>66.194301319695427</v>
      </c>
      <c r="AK231" s="3">
        <f t="shared" si="143"/>
        <v>73.949467836638732</v>
      </c>
      <c r="AL231" s="3">
        <f t="shared" si="144"/>
        <v>89.049043155781661</v>
      </c>
      <c r="AM231" s="3">
        <f t="shared" si="145"/>
        <v>117.21778933520773</v>
      </c>
      <c r="AN231" s="3">
        <f t="shared" si="146"/>
        <v>77.172331842417947</v>
      </c>
      <c r="AO231" s="3">
        <f t="shared" si="147"/>
        <v>86.8549821559767</v>
      </c>
      <c r="AP231" s="3">
        <f t="shared" si="148"/>
        <v>104.29501206713076</v>
      </c>
      <c r="AQ231" s="3">
        <f t="shared" si="149"/>
        <v>136.53073470266389</v>
      </c>
      <c r="AR231" s="3">
        <f t="shared" si="150"/>
        <v>198.68976938442455</v>
      </c>
      <c r="AS231">
        <f>IF(播種日比較!$C$11-AD231&gt;0,0,AS230+1)</f>
        <v>100</v>
      </c>
      <c r="AT231">
        <f>IF(播種日比較!$C$11-AE231&gt;0,0,AT230+1)</f>
        <v>141</v>
      </c>
      <c r="AU231">
        <f>IF(播種日比較!$C$11-AF231&gt;0,0,AU230+1)</f>
        <v>161</v>
      </c>
      <c r="AV231">
        <f>IF(播種日比較!$C$11-AG231&gt;0,0,AV230+1)</f>
        <v>169</v>
      </c>
      <c r="AW231">
        <f>IF(播種日比較!$C$11-AH231&gt;0,0,AW230+1)</f>
        <v>173</v>
      </c>
      <c r="AX231">
        <f>IF(播種日比較!$C$11-AI231&gt;0,0,AX230+1)</f>
        <v>82</v>
      </c>
      <c r="AY231">
        <f>IF(播種日比較!$C$11-AJ231&gt;0,0,AY230+1)</f>
        <v>92</v>
      </c>
      <c r="AZ231">
        <f>IF(播種日比較!$C$11-AK231&gt;0,0,AZ230+1)</f>
        <v>115</v>
      </c>
      <c r="BA231">
        <f>IF(播種日比較!$C$11-AL231&gt;0,0,BA230+1)</f>
        <v>145</v>
      </c>
      <c r="BB231">
        <f>IF(播種日比較!$C$11-AM231&gt;0,0,BB230+1)</f>
        <v>164</v>
      </c>
      <c r="BC231">
        <f>IF(播種日比較!$C$11-AN231&gt;0,0,BC230+1)</f>
        <v>107</v>
      </c>
      <c r="BD231">
        <f>IF(播種日比較!$C$11-AO231&gt;0,0,BD230+1)</f>
        <v>124</v>
      </c>
      <c r="BE231">
        <f>IF(播種日比較!$C$11-AP231&gt;0,0,BE230+1)</f>
        <v>145</v>
      </c>
      <c r="BF231">
        <f>IF(播種日比較!$C$11-AQ231&gt;0,0,BF230+1)</f>
        <v>162</v>
      </c>
      <c r="BG231">
        <f>IF(播種日比較!$C$11-AR231&gt;0,0,BG230+1)</f>
        <v>171</v>
      </c>
      <c r="BH231" s="1">
        <f t="shared" si="151"/>
        <v>42835</v>
      </c>
      <c r="BI231">
        <f t="shared" si="135"/>
        <v>0</v>
      </c>
    </row>
    <row r="232" spans="8:61" x14ac:dyDescent="0.45">
      <c r="H232" s="1" t="e">
        <f t="shared" si="153"/>
        <v>#N/A</v>
      </c>
      <c r="I232" t="e">
        <f>$H232-播種日比較!$C$5</f>
        <v>#N/A</v>
      </c>
      <c r="J232" t="e">
        <f>$H232-播種日比較!$C$6</f>
        <v>#N/A</v>
      </c>
      <c r="K232" t="e">
        <f>$H232-播種日比較!$C$7</f>
        <v>#N/A</v>
      </c>
      <c r="L232" t="e">
        <f>$H232-播種日比較!$C$8</f>
        <v>#N/A</v>
      </c>
      <c r="M232" t="e">
        <f>$H232-播種日比較!$C$9</f>
        <v>#N/A</v>
      </c>
      <c r="N232" s="3" t="e">
        <f t="shared" si="120"/>
        <v>#N/A</v>
      </c>
      <c r="O232" s="3" t="e">
        <f t="shared" si="121"/>
        <v>#N/A</v>
      </c>
      <c r="P232" s="3" t="e">
        <f t="shared" si="122"/>
        <v>#N/A</v>
      </c>
      <c r="Q232" s="3" t="e">
        <f t="shared" si="123"/>
        <v>#N/A</v>
      </c>
      <c r="R232" s="3" t="e">
        <f t="shared" si="124"/>
        <v>#N/A</v>
      </c>
      <c r="S232" s="3" t="e">
        <f t="shared" si="125"/>
        <v>#N/A</v>
      </c>
      <c r="T232" s="3" t="e">
        <f t="shared" si="126"/>
        <v>#N/A</v>
      </c>
      <c r="U232" s="3" t="e">
        <f t="shared" si="127"/>
        <v>#N/A</v>
      </c>
      <c r="V232" s="3" t="e">
        <f t="shared" si="128"/>
        <v>#N/A</v>
      </c>
      <c r="W232" s="3" t="e">
        <f t="shared" si="129"/>
        <v>#N/A</v>
      </c>
      <c r="X232" s="3" t="e">
        <f t="shared" si="130"/>
        <v>#N/A</v>
      </c>
      <c r="Y232" s="3" t="e">
        <f t="shared" si="131"/>
        <v>#N/A</v>
      </c>
      <c r="Z232" s="3" t="e">
        <f t="shared" si="132"/>
        <v>#N/A</v>
      </c>
      <c r="AA232" s="3" t="e">
        <f t="shared" si="133"/>
        <v>#N/A</v>
      </c>
      <c r="AB232" s="3" t="e">
        <f t="shared" si="134"/>
        <v>#N/A</v>
      </c>
      <c r="AC232" t="e">
        <f>IF(H232&lt;播種日比較!$C$14,0,播種日比較!$C$13*0.02*播種日比較!$C$12)</f>
        <v>#N/A</v>
      </c>
      <c r="AD232" s="3">
        <f t="shared" si="136"/>
        <v>68.240234106228513</v>
      </c>
      <c r="AE232" s="3">
        <f t="shared" si="137"/>
        <v>89.120047372632669</v>
      </c>
      <c r="AF232" s="3">
        <f t="shared" si="138"/>
        <v>120.83674098527958</v>
      </c>
      <c r="AG232" s="3">
        <f t="shared" si="139"/>
        <v>168.64634120388058</v>
      </c>
      <c r="AH232" s="3">
        <f t="shared" si="140"/>
        <v>238.98256338686642</v>
      </c>
      <c r="AI232" s="3">
        <f t="shared" si="141"/>
        <v>63.18360008900396</v>
      </c>
      <c r="AJ232" s="3">
        <f t="shared" si="142"/>
        <v>66.194301319695427</v>
      </c>
      <c r="AK232" s="3">
        <f t="shared" si="143"/>
        <v>73.949467836638732</v>
      </c>
      <c r="AL232" s="3">
        <f t="shared" si="144"/>
        <v>89.049043155781661</v>
      </c>
      <c r="AM232" s="3">
        <f t="shared" si="145"/>
        <v>117.21778933520773</v>
      </c>
      <c r="AN232" s="3">
        <f t="shared" si="146"/>
        <v>77.172331842417947</v>
      </c>
      <c r="AO232" s="3">
        <f t="shared" si="147"/>
        <v>86.8549821559767</v>
      </c>
      <c r="AP232" s="3">
        <f t="shared" si="148"/>
        <v>104.29501206713076</v>
      </c>
      <c r="AQ232" s="3">
        <f t="shared" si="149"/>
        <v>136.53073470266389</v>
      </c>
      <c r="AR232" s="3">
        <f t="shared" si="150"/>
        <v>198.68976938442455</v>
      </c>
      <c r="AS232">
        <f>IF(播種日比較!$C$11-AD232&gt;0,0,AS231+1)</f>
        <v>101</v>
      </c>
      <c r="AT232">
        <f>IF(播種日比較!$C$11-AE232&gt;0,0,AT231+1)</f>
        <v>142</v>
      </c>
      <c r="AU232">
        <f>IF(播種日比較!$C$11-AF232&gt;0,0,AU231+1)</f>
        <v>162</v>
      </c>
      <c r="AV232">
        <f>IF(播種日比較!$C$11-AG232&gt;0,0,AV231+1)</f>
        <v>170</v>
      </c>
      <c r="AW232">
        <f>IF(播種日比較!$C$11-AH232&gt;0,0,AW231+1)</f>
        <v>174</v>
      </c>
      <c r="AX232">
        <f>IF(播種日比較!$C$11-AI232&gt;0,0,AX231+1)</f>
        <v>83</v>
      </c>
      <c r="AY232">
        <f>IF(播種日比較!$C$11-AJ232&gt;0,0,AY231+1)</f>
        <v>93</v>
      </c>
      <c r="AZ232">
        <f>IF(播種日比較!$C$11-AK232&gt;0,0,AZ231+1)</f>
        <v>116</v>
      </c>
      <c r="BA232">
        <f>IF(播種日比較!$C$11-AL232&gt;0,0,BA231+1)</f>
        <v>146</v>
      </c>
      <c r="BB232">
        <f>IF(播種日比較!$C$11-AM232&gt;0,0,BB231+1)</f>
        <v>165</v>
      </c>
      <c r="BC232">
        <f>IF(播種日比較!$C$11-AN232&gt;0,0,BC231+1)</f>
        <v>108</v>
      </c>
      <c r="BD232">
        <f>IF(播種日比較!$C$11-AO232&gt;0,0,BD231+1)</f>
        <v>125</v>
      </c>
      <c r="BE232">
        <f>IF(播種日比較!$C$11-AP232&gt;0,0,BE231+1)</f>
        <v>146</v>
      </c>
      <c r="BF232">
        <f>IF(播種日比較!$C$11-AQ232&gt;0,0,BF231+1)</f>
        <v>163</v>
      </c>
      <c r="BG232">
        <f>IF(播種日比較!$C$11-AR232&gt;0,0,BG231+1)</f>
        <v>172</v>
      </c>
      <c r="BH232" s="1">
        <f t="shared" si="151"/>
        <v>42836</v>
      </c>
      <c r="BI232">
        <f t="shared" si="135"/>
        <v>0</v>
      </c>
    </row>
    <row r="233" spans="8:61" x14ac:dyDescent="0.45">
      <c r="H233" s="1" t="e">
        <f t="shared" si="153"/>
        <v>#N/A</v>
      </c>
      <c r="I233" t="e">
        <f>$H233-播種日比較!$C$5</f>
        <v>#N/A</v>
      </c>
      <c r="J233" t="e">
        <f>$H233-播種日比較!$C$6</f>
        <v>#N/A</v>
      </c>
      <c r="K233" t="e">
        <f>$H233-播種日比較!$C$7</f>
        <v>#N/A</v>
      </c>
      <c r="L233" t="e">
        <f>$H233-播種日比較!$C$8</f>
        <v>#N/A</v>
      </c>
      <c r="M233" t="e">
        <f>$H233-播種日比較!$C$9</f>
        <v>#N/A</v>
      </c>
      <c r="N233" s="3" t="e">
        <f t="shared" si="120"/>
        <v>#N/A</v>
      </c>
      <c r="O233" s="3" t="e">
        <f t="shared" si="121"/>
        <v>#N/A</v>
      </c>
      <c r="P233" s="3" t="e">
        <f t="shared" si="122"/>
        <v>#N/A</v>
      </c>
      <c r="Q233" s="3" t="e">
        <f t="shared" si="123"/>
        <v>#N/A</v>
      </c>
      <c r="R233" s="3" t="e">
        <f t="shared" si="124"/>
        <v>#N/A</v>
      </c>
      <c r="S233" s="3" t="e">
        <f t="shared" si="125"/>
        <v>#N/A</v>
      </c>
      <c r="T233" s="3" t="e">
        <f t="shared" si="126"/>
        <v>#N/A</v>
      </c>
      <c r="U233" s="3" t="e">
        <f t="shared" si="127"/>
        <v>#N/A</v>
      </c>
      <c r="V233" s="3" t="e">
        <f t="shared" si="128"/>
        <v>#N/A</v>
      </c>
      <c r="W233" s="3" t="e">
        <f t="shared" si="129"/>
        <v>#N/A</v>
      </c>
      <c r="X233" s="3" t="e">
        <f t="shared" si="130"/>
        <v>#N/A</v>
      </c>
      <c r="Y233" s="3" t="e">
        <f t="shared" si="131"/>
        <v>#N/A</v>
      </c>
      <c r="Z233" s="3" t="e">
        <f t="shared" si="132"/>
        <v>#N/A</v>
      </c>
      <c r="AA233" s="3" t="e">
        <f t="shared" si="133"/>
        <v>#N/A</v>
      </c>
      <c r="AB233" s="3" t="e">
        <f t="shared" si="134"/>
        <v>#N/A</v>
      </c>
      <c r="AC233" t="e">
        <f>IF(H233&lt;播種日比較!$C$14,0,播種日比較!$C$13*0.02*播種日比較!$C$12)</f>
        <v>#N/A</v>
      </c>
      <c r="AD233" s="3">
        <f t="shared" si="136"/>
        <v>68.240234106228513</v>
      </c>
      <c r="AE233" s="3">
        <f t="shared" si="137"/>
        <v>89.120047372632669</v>
      </c>
      <c r="AF233" s="3">
        <f t="shared" si="138"/>
        <v>120.83674098527958</v>
      </c>
      <c r="AG233" s="3">
        <f t="shared" si="139"/>
        <v>168.64634120388058</v>
      </c>
      <c r="AH233" s="3">
        <f t="shared" si="140"/>
        <v>238.98256338686642</v>
      </c>
      <c r="AI233" s="3">
        <f t="shared" si="141"/>
        <v>63.18360008900396</v>
      </c>
      <c r="AJ233" s="3">
        <f t="shared" si="142"/>
        <v>66.194301319695427</v>
      </c>
      <c r="AK233" s="3">
        <f t="shared" si="143"/>
        <v>73.949467836638732</v>
      </c>
      <c r="AL233" s="3">
        <f t="shared" si="144"/>
        <v>89.049043155781661</v>
      </c>
      <c r="AM233" s="3">
        <f t="shared" si="145"/>
        <v>117.21778933520773</v>
      </c>
      <c r="AN233" s="3">
        <f t="shared" si="146"/>
        <v>77.172331842417947</v>
      </c>
      <c r="AO233" s="3">
        <f t="shared" si="147"/>
        <v>86.8549821559767</v>
      </c>
      <c r="AP233" s="3">
        <f t="shared" si="148"/>
        <v>104.29501206713076</v>
      </c>
      <c r="AQ233" s="3">
        <f t="shared" si="149"/>
        <v>136.53073470266389</v>
      </c>
      <c r="AR233" s="3">
        <f t="shared" si="150"/>
        <v>198.68976938442455</v>
      </c>
      <c r="AS233">
        <f>IF(播種日比較!$C$11-AD233&gt;0,0,AS232+1)</f>
        <v>102</v>
      </c>
      <c r="AT233">
        <f>IF(播種日比較!$C$11-AE233&gt;0,0,AT232+1)</f>
        <v>143</v>
      </c>
      <c r="AU233">
        <f>IF(播種日比較!$C$11-AF233&gt;0,0,AU232+1)</f>
        <v>163</v>
      </c>
      <c r="AV233">
        <f>IF(播種日比較!$C$11-AG233&gt;0,0,AV232+1)</f>
        <v>171</v>
      </c>
      <c r="AW233">
        <f>IF(播種日比較!$C$11-AH233&gt;0,0,AW232+1)</f>
        <v>175</v>
      </c>
      <c r="AX233">
        <f>IF(播種日比較!$C$11-AI233&gt;0,0,AX232+1)</f>
        <v>84</v>
      </c>
      <c r="AY233">
        <f>IF(播種日比較!$C$11-AJ233&gt;0,0,AY232+1)</f>
        <v>94</v>
      </c>
      <c r="AZ233">
        <f>IF(播種日比較!$C$11-AK233&gt;0,0,AZ232+1)</f>
        <v>117</v>
      </c>
      <c r="BA233">
        <f>IF(播種日比較!$C$11-AL233&gt;0,0,BA232+1)</f>
        <v>147</v>
      </c>
      <c r="BB233">
        <f>IF(播種日比較!$C$11-AM233&gt;0,0,BB232+1)</f>
        <v>166</v>
      </c>
      <c r="BC233">
        <f>IF(播種日比較!$C$11-AN233&gt;0,0,BC232+1)</f>
        <v>109</v>
      </c>
      <c r="BD233">
        <f>IF(播種日比較!$C$11-AO233&gt;0,0,BD232+1)</f>
        <v>126</v>
      </c>
      <c r="BE233">
        <f>IF(播種日比較!$C$11-AP233&gt;0,0,BE232+1)</f>
        <v>147</v>
      </c>
      <c r="BF233">
        <f>IF(播種日比較!$C$11-AQ233&gt;0,0,BF232+1)</f>
        <v>164</v>
      </c>
      <c r="BG233">
        <f>IF(播種日比較!$C$11-AR233&gt;0,0,BG232+1)</f>
        <v>173</v>
      </c>
      <c r="BH233" s="1">
        <f t="shared" si="151"/>
        <v>42837</v>
      </c>
      <c r="BI233">
        <f t="shared" si="135"/>
        <v>0</v>
      </c>
    </row>
    <row r="234" spans="8:61" x14ac:dyDescent="0.45">
      <c r="H234" s="1" t="e">
        <f t="shared" si="153"/>
        <v>#N/A</v>
      </c>
      <c r="I234" t="e">
        <f>$H234-播種日比較!$C$5</f>
        <v>#N/A</v>
      </c>
      <c r="J234" t="e">
        <f>$H234-播種日比較!$C$6</f>
        <v>#N/A</v>
      </c>
      <c r="K234" t="e">
        <f>$H234-播種日比較!$C$7</f>
        <v>#N/A</v>
      </c>
      <c r="L234" t="e">
        <f>$H234-播種日比較!$C$8</f>
        <v>#N/A</v>
      </c>
      <c r="M234" t="e">
        <f>$H234-播種日比較!$C$9</f>
        <v>#N/A</v>
      </c>
      <c r="N234" s="3" t="e">
        <f t="shared" si="120"/>
        <v>#N/A</v>
      </c>
      <c r="O234" s="3" t="e">
        <f t="shared" si="121"/>
        <v>#N/A</v>
      </c>
      <c r="P234" s="3" t="e">
        <f t="shared" si="122"/>
        <v>#N/A</v>
      </c>
      <c r="Q234" s="3" t="e">
        <f t="shared" si="123"/>
        <v>#N/A</v>
      </c>
      <c r="R234" s="3" t="e">
        <f t="shared" si="124"/>
        <v>#N/A</v>
      </c>
      <c r="S234" s="3" t="e">
        <f t="shared" si="125"/>
        <v>#N/A</v>
      </c>
      <c r="T234" s="3" t="e">
        <f t="shared" si="126"/>
        <v>#N/A</v>
      </c>
      <c r="U234" s="3" t="e">
        <f t="shared" si="127"/>
        <v>#N/A</v>
      </c>
      <c r="V234" s="3" t="e">
        <f t="shared" si="128"/>
        <v>#N/A</v>
      </c>
      <c r="W234" s="3" t="e">
        <f t="shared" si="129"/>
        <v>#N/A</v>
      </c>
      <c r="X234" s="3" t="e">
        <f t="shared" si="130"/>
        <v>#N/A</v>
      </c>
      <c r="Y234" s="3" t="e">
        <f t="shared" si="131"/>
        <v>#N/A</v>
      </c>
      <c r="Z234" s="3" t="e">
        <f t="shared" si="132"/>
        <v>#N/A</v>
      </c>
      <c r="AA234" s="3" t="e">
        <f t="shared" si="133"/>
        <v>#N/A</v>
      </c>
      <c r="AB234" s="3" t="e">
        <f t="shared" si="134"/>
        <v>#N/A</v>
      </c>
      <c r="AC234" t="e">
        <f>IF(H234&lt;播種日比較!$C$14,0,播種日比較!$C$13*0.02*播種日比較!$C$12)</f>
        <v>#N/A</v>
      </c>
      <c r="AD234" s="3">
        <f t="shared" si="136"/>
        <v>68.240234106228513</v>
      </c>
      <c r="AE234" s="3">
        <f t="shared" si="137"/>
        <v>89.120047372632669</v>
      </c>
      <c r="AF234" s="3">
        <f t="shared" si="138"/>
        <v>120.83674098527958</v>
      </c>
      <c r="AG234" s="3">
        <f t="shared" si="139"/>
        <v>168.64634120388058</v>
      </c>
      <c r="AH234" s="3">
        <f t="shared" si="140"/>
        <v>238.98256338686642</v>
      </c>
      <c r="AI234" s="3">
        <f t="shared" si="141"/>
        <v>63.18360008900396</v>
      </c>
      <c r="AJ234" s="3">
        <f t="shared" si="142"/>
        <v>66.194301319695427</v>
      </c>
      <c r="AK234" s="3">
        <f t="shared" si="143"/>
        <v>73.949467836638732</v>
      </c>
      <c r="AL234" s="3">
        <f t="shared" si="144"/>
        <v>89.049043155781661</v>
      </c>
      <c r="AM234" s="3">
        <f t="shared" si="145"/>
        <v>117.21778933520773</v>
      </c>
      <c r="AN234" s="3">
        <f t="shared" si="146"/>
        <v>77.172331842417947</v>
      </c>
      <c r="AO234" s="3">
        <f t="shared" si="147"/>
        <v>86.8549821559767</v>
      </c>
      <c r="AP234" s="3">
        <f t="shared" si="148"/>
        <v>104.29501206713076</v>
      </c>
      <c r="AQ234" s="3">
        <f t="shared" si="149"/>
        <v>136.53073470266389</v>
      </c>
      <c r="AR234" s="3">
        <f t="shared" si="150"/>
        <v>198.68976938442455</v>
      </c>
      <c r="AS234">
        <f>IF(播種日比較!$C$11-AD234&gt;0,0,AS233+1)</f>
        <v>103</v>
      </c>
      <c r="AT234">
        <f>IF(播種日比較!$C$11-AE234&gt;0,0,AT233+1)</f>
        <v>144</v>
      </c>
      <c r="AU234">
        <f>IF(播種日比較!$C$11-AF234&gt;0,0,AU233+1)</f>
        <v>164</v>
      </c>
      <c r="AV234">
        <f>IF(播種日比較!$C$11-AG234&gt;0,0,AV233+1)</f>
        <v>172</v>
      </c>
      <c r="AW234">
        <f>IF(播種日比較!$C$11-AH234&gt;0,0,AW233+1)</f>
        <v>176</v>
      </c>
      <c r="AX234">
        <f>IF(播種日比較!$C$11-AI234&gt;0,0,AX233+1)</f>
        <v>85</v>
      </c>
      <c r="AY234">
        <f>IF(播種日比較!$C$11-AJ234&gt;0,0,AY233+1)</f>
        <v>95</v>
      </c>
      <c r="AZ234">
        <f>IF(播種日比較!$C$11-AK234&gt;0,0,AZ233+1)</f>
        <v>118</v>
      </c>
      <c r="BA234">
        <f>IF(播種日比較!$C$11-AL234&gt;0,0,BA233+1)</f>
        <v>148</v>
      </c>
      <c r="BB234">
        <f>IF(播種日比較!$C$11-AM234&gt;0,0,BB233+1)</f>
        <v>167</v>
      </c>
      <c r="BC234">
        <f>IF(播種日比較!$C$11-AN234&gt;0,0,BC233+1)</f>
        <v>110</v>
      </c>
      <c r="BD234">
        <f>IF(播種日比較!$C$11-AO234&gt;0,0,BD233+1)</f>
        <v>127</v>
      </c>
      <c r="BE234">
        <f>IF(播種日比較!$C$11-AP234&gt;0,0,BE233+1)</f>
        <v>148</v>
      </c>
      <c r="BF234">
        <f>IF(播種日比較!$C$11-AQ234&gt;0,0,BF233+1)</f>
        <v>165</v>
      </c>
      <c r="BG234">
        <f>IF(播種日比較!$C$11-AR234&gt;0,0,BG233+1)</f>
        <v>174</v>
      </c>
      <c r="BH234" s="1">
        <f t="shared" si="151"/>
        <v>42838</v>
      </c>
      <c r="BI234">
        <f t="shared" si="135"/>
        <v>0</v>
      </c>
    </row>
    <row r="235" spans="8:61" x14ac:dyDescent="0.45">
      <c r="H235" s="1" t="e">
        <f t="shared" si="153"/>
        <v>#N/A</v>
      </c>
      <c r="I235" t="e">
        <f>$H235-播種日比較!$C$5</f>
        <v>#N/A</v>
      </c>
      <c r="J235" t="e">
        <f>$H235-播種日比較!$C$6</f>
        <v>#N/A</v>
      </c>
      <c r="K235" t="e">
        <f>$H235-播種日比較!$C$7</f>
        <v>#N/A</v>
      </c>
      <c r="L235" t="e">
        <f>$H235-播種日比較!$C$8</f>
        <v>#N/A</v>
      </c>
      <c r="M235" t="e">
        <f>$H235-播種日比較!$C$9</f>
        <v>#N/A</v>
      </c>
      <c r="N235" s="3" t="e">
        <f t="shared" si="120"/>
        <v>#N/A</v>
      </c>
      <c r="O235" s="3" t="e">
        <f t="shared" si="121"/>
        <v>#N/A</v>
      </c>
      <c r="P235" s="3" t="e">
        <f t="shared" si="122"/>
        <v>#N/A</v>
      </c>
      <c r="Q235" s="3" t="e">
        <f t="shared" si="123"/>
        <v>#N/A</v>
      </c>
      <c r="R235" s="3" t="e">
        <f t="shared" si="124"/>
        <v>#N/A</v>
      </c>
      <c r="S235" s="3" t="e">
        <f t="shared" si="125"/>
        <v>#N/A</v>
      </c>
      <c r="T235" s="3" t="e">
        <f t="shared" si="126"/>
        <v>#N/A</v>
      </c>
      <c r="U235" s="3" t="e">
        <f t="shared" si="127"/>
        <v>#N/A</v>
      </c>
      <c r="V235" s="3" t="e">
        <f t="shared" si="128"/>
        <v>#N/A</v>
      </c>
      <c r="W235" s="3" t="e">
        <f t="shared" si="129"/>
        <v>#N/A</v>
      </c>
      <c r="X235" s="3" t="e">
        <f t="shared" si="130"/>
        <v>#N/A</v>
      </c>
      <c r="Y235" s="3" t="e">
        <f t="shared" si="131"/>
        <v>#N/A</v>
      </c>
      <c r="Z235" s="3" t="e">
        <f t="shared" si="132"/>
        <v>#N/A</v>
      </c>
      <c r="AA235" s="3" t="e">
        <f t="shared" si="133"/>
        <v>#N/A</v>
      </c>
      <c r="AB235" s="3" t="e">
        <f t="shared" si="134"/>
        <v>#N/A</v>
      </c>
      <c r="AC235" t="e">
        <f>IF(H235&lt;播種日比較!$C$14,0,播種日比較!$C$13*0.02*播種日比較!$C$12)</f>
        <v>#N/A</v>
      </c>
      <c r="AD235" s="3">
        <f t="shared" si="136"/>
        <v>68.240234106228513</v>
      </c>
      <c r="AE235" s="3">
        <f t="shared" si="137"/>
        <v>89.120047372632669</v>
      </c>
      <c r="AF235" s="3">
        <f t="shared" si="138"/>
        <v>120.83674098527958</v>
      </c>
      <c r="AG235" s="3">
        <f t="shared" si="139"/>
        <v>168.64634120388058</v>
      </c>
      <c r="AH235" s="3">
        <f t="shared" si="140"/>
        <v>238.98256338686642</v>
      </c>
      <c r="AI235" s="3">
        <f t="shared" si="141"/>
        <v>63.18360008900396</v>
      </c>
      <c r="AJ235" s="3">
        <f t="shared" si="142"/>
        <v>66.194301319695427</v>
      </c>
      <c r="AK235" s="3">
        <f t="shared" si="143"/>
        <v>73.949467836638732</v>
      </c>
      <c r="AL235" s="3">
        <f t="shared" si="144"/>
        <v>89.049043155781661</v>
      </c>
      <c r="AM235" s="3">
        <f t="shared" si="145"/>
        <v>117.21778933520773</v>
      </c>
      <c r="AN235" s="3">
        <f t="shared" si="146"/>
        <v>77.172331842417947</v>
      </c>
      <c r="AO235" s="3">
        <f t="shared" si="147"/>
        <v>86.8549821559767</v>
      </c>
      <c r="AP235" s="3">
        <f t="shared" si="148"/>
        <v>104.29501206713076</v>
      </c>
      <c r="AQ235" s="3">
        <f t="shared" si="149"/>
        <v>136.53073470266389</v>
      </c>
      <c r="AR235" s="3">
        <f t="shared" si="150"/>
        <v>198.68976938442455</v>
      </c>
      <c r="AS235">
        <f>IF(播種日比較!$C$11-AD235&gt;0,0,AS234+1)</f>
        <v>104</v>
      </c>
      <c r="AT235">
        <f>IF(播種日比較!$C$11-AE235&gt;0,0,AT234+1)</f>
        <v>145</v>
      </c>
      <c r="AU235">
        <f>IF(播種日比較!$C$11-AF235&gt;0,0,AU234+1)</f>
        <v>165</v>
      </c>
      <c r="AV235">
        <f>IF(播種日比較!$C$11-AG235&gt;0,0,AV234+1)</f>
        <v>173</v>
      </c>
      <c r="AW235">
        <f>IF(播種日比較!$C$11-AH235&gt;0,0,AW234+1)</f>
        <v>177</v>
      </c>
      <c r="AX235">
        <f>IF(播種日比較!$C$11-AI235&gt;0,0,AX234+1)</f>
        <v>86</v>
      </c>
      <c r="AY235">
        <f>IF(播種日比較!$C$11-AJ235&gt;0,0,AY234+1)</f>
        <v>96</v>
      </c>
      <c r="AZ235">
        <f>IF(播種日比較!$C$11-AK235&gt;0,0,AZ234+1)</f>
        <v>119</v>
      </c>
      <c r="BA235">
        <f>IF(播種日比較!$C$11-AL235&gt;0,0,BA234+1)</f>
        <v>149</v>
      </c>
      <c r="BB235">
        <f>IF(播種日比較!$C$11-AM235&gt;0,0,BB234+1)</f>
        <v>168</v>
      </c>
      <c r="BC235">
        <f>IF(播種日比較!$C$11-AN235&gt;0,0,BC234+1)</f>
        <v>111</v>
      </c>
      <c r="BD235">
        <f>IF(播種日比較!$C$11-AO235&gt;0,0,BD234+1)</f>
        <v>128</v>
      </c>
      <c r="BE235">
        <f>IF(播種日比較!$C$11-AP235&gt;0,0,BE234+1)</f>
        <v>149</v>
      </c>
      <c r="BF235">
        <f>IF(播種日比較!$C$11-AQ235&gt;0,0,BF234+1)</f>
        <v>166</v>
      </c>
      <c r="BG235">
        <f>IF(播種日比較!$C$11-AR235&gt;0,0,BG234+1)</f>
        <v>175</v>
      </c>
      <c r="BH235" s="1">
        <f t="shared" si="151"/>
        <v>42839</v>
      </c>
      <c r="BI235">
        <f t="shared" si="135"/>
        <v>0</v>
      </c>
    </row>
    <row r="236" spans="8:61" x14ac:dyDescent="0.45">
      <c r="H236" s="1" t="e">
        <f t="shared" si="153"/>
        <v>#N/A</v>
      </c>
      <c r="I236" t="e">
        <f>$H236-播種日比較!$C$5</f>
        <v>#N/A</v>
      </c>
      <c r="J236" t="e">
        <f>$H236-播種日比較!$C$6</f>
        <v>#N/A</v>
      </c>
      <c r="K236" t="e">
        <f>$H236-播種日比較!$C$7</f>
        <v>#N/A</v>
      </c>
      <c r="L236" t="e">
        <f>$H236-播種日比較!$C$8</f>
        <v>#N/A</v>
      </c>
      <c r="M236" t="e">
        <f>$H236-播種日比較!$C$9</f>
        <v>#N/A</v>
      </c>
      <c r="N236" s="3" t="e">
        <f t="shared" si="120"/>
        <v>#N/A</v>
      </c>
      <c r="O236" s="3" t="e">
        <f t="shared" si="121"/>
        <v>#N/A</v>
      </c>
      <c r="P236" s="3" t="e">
        <f t="shared" si="122"/>
        <v>#N/A</v>
      </c>
      <c r="Q236" s="3" t="e">
        <f t="shared" si="123"/>
        <v>#N/A</v>
      </c>
      <c r="R236" s="3" t="e">
        <f t="shared" si="124"/>
        <v>#N/A</v>
      </c>
      <c r="S236" s="3" t="e">
        <f t="shared" si="125"/>
        <v>#N/A</v>
      </c>
      <c r="T236" s="3" t="e">
        <f t="shared" si="126"/>
        <v>#N/A</v>
      </c>
      <c r="U236" s="3" t="e">
        <f t="shared" si="127"/>
        <v>#N/A</v>
      </c>
      <c r="V236" s="3" t="e">
        <f t="shared" si="128"/>
        <v>#N/A</v>
      </c>
      <c r="W236" s="3" t="e">
        <f t="shared" si="129"/>
        <v>#N/A</v>
      </c>
      <c r="X236" s="3" t="e">
        <f t="shared" si="130"/>
        <v>#N/A</v>
      </c>
      <c r="Y236" s="3" t="e">
        <f t="shared" si="131"/>
        <v>#N/A</v>
      </c>
      <c r="Z236" s="3" t="e">
        <f t="shared" si="132"/>
        <v>#N/A</v>
      </c>
      <c r="AA236" s="3" t="e">
        <f t="shared" si="133"/>
        <v>#N/A</v>
      </c>
      <c r="AB236" s="3" t="e">
        <f t="shared" si="134"/>
        <v>#N/A</v>
      </c>
      <c r="AC236" t="e">
        <f>IF(H236&lt;播種日比較!$C$14,0,播種日比較!$C$13*0.02*播種日比較!$C$12)</f>
        <v>#N/A</v>
      </c>
      <c r="AD236" s="3">
        <f t="shared" si="136"/>
        <v>68.240234106228513</v>
      </c>
      <c r="AE236" s="3">
        <f t="shared" si="137"/>
        <v>89.120047372632669</v>
      </c>
      <c r="AF236" s="3">
        <f t="shared" si="138"/>
        <v>120.83674098527958</v>
      </c>
      <c r="AG236" s="3">
        <f t="shared" si="139"/>
        <v>168.64634120388058</v>
      </c>
      <c r="AH236" s="3">
        <f t="shared" si="140"/>
        <v>238.98256338686642</v>
      </c>
      <c r="AI236" s="3">
        <f t="shared" si="141"/>
        <v>63.18360008900396</v>
      </c>
      <c r="AJ236" s="3">
        <f t="shared" si="142"/>
        <v>66.194301319695427</v>
      </c>
      <c r="AK236" s="3">
        <f t="shared" si="143"/>
        <v>73.949467836638732</v>
      </c>
      <c r="AL236" s="3">
        <f t="shared" si="144"/>
        <v>89.049043155781661</v>
      </c>
      <c r="AM236" s="3">
        <f t="shared" si="145"/>
        <v>117.21778933520773</v>
      </c>
      <c r="AN236" s="3">
        <f t="shared" si="146"/>
        <v>77.172331842417947</v>
      </c>
      <c r="AO236" s="3">
        <f t="shared" si="147"/>
        <v>86.8549821559767</v>
      </c>
      <c r="AP236" s="3">
        <f t="shared" si="148"/>
        <v>104.29501206713076</v>
      </c>
      <c r="AQ236" s="3">
        <f t="shared" si="149"/>
        <v>136.53073470266389</v>
      </c>
      <c r="AR236" s="3">
        <f t="shared" si="150"/>
        <v>198.68976938442455</v>
      </c>
      <c r="AS236">
        <f>IF(播種日比較!$C$11-AD236&gt;0,0,AS235+1)</f>
        <v>105</v>
      </c>
      <c r="AT236">
        <f>IF(播種日比較!$C$11-AE236&gt;0,0,AT235+1)</f>
        <v>146</v>
      </c>
      <c r="AU236">
        <f>IF(播種日比較!$C$11-AF236&gt;0,0,AU235+1)</f>
        <v>166</v>
      </c>
      <c r="AV236">
        <f>IF(播種日比較!$C$11-AG236&gt;0,0,AV235+1)</f>
        <v>174</v>
      </c>
      <c r="AW236">
        <f>IF(播種日比較!$C$11-AH236&gt;0,0,AW235+1)</f>
        <v>178</v>
      </c>
      <c r="AX236">
        <f>IF(播種日比較!$C$11-AI236&gt;0,0,AX235+1)</f>
        <v>87</v>
      </c>
      <c r="AY236">
        <f>IF(播種日比較!$C$11-AJ236&gt;0,0,AY235+1)</f>
        <v>97</v>
      </c>
      <c r="AZ236">
        <f>IF(播種日比較!$C$11-AK236&gt;0,0,AZ235+1)</f>
        <v>120</v>
      </c>
      <c r="BA236">
        <f>IF(播種日比較!$C$11-AL236&gt;0,0,BA235+1)</f>
        <v>150</v>
      </c>
      <c r="BB236">
        <f>IF(播種日比較!$C$11-AM236&gt;0,0,BB235+1)</f>
        <v>169</v>
      </c>
      <c r="BC236">
        <f>IF(播種日比較!$C$11-AN236&gt;0,0,BC235+1)</f>
        <v>112</v>
      </c>
      <c r="BD236">
        <f>IF(播種日比較!$C$11-AO236&gt;0,0,BD235+1)</f>
        <v>129</v>
      </c>
      <c r="BE236">
        <f>IF(播種日比較!$C$11-AP236&gt;0,0,BE235+1)</f>
        <v>150</v>
      </c>
      <c r="BF236">
        <f>IF(播種日比較!$C$11-AQ236&gt;0,0,BF235+1)</f>
        <v>167</v>
      </c>
      <c r="BG236">
        <f>IF(播種日比較!$C$11-AR236&gt;0,0,BG235+1)</f>
        <v>176</v>
      </c>
      <c r="BH236" s="1">
        <f t="shared" si="151"/>
        <v>42840</v>
      </c>
      <c r="BI236">
        <f t="shared" si="135"/>
        <v>0</v>
      </c>
    </row>
    <row r="237" spans="8:61" x14ac:dyDescent="0.45">
      <c r="H237" s="1" t="e">
        <f t="shared" si="153"/>
        <v>#N/A</v>
      </c>
      <c r="I237" t="e">
        <f>$H237-播種日比較!$C$5</f>
        <v>#N/A</v>
      </c>
      <c r="J237" t="e">
        <f>$H237-播種日比較!$C$6</f>
        <v>#N/A</v>
      </c>
      <c r="K237" t="e">
        <f>$H237-播種日比較!$C$7</f>
        <v>#N/A</v>
      </c>
      <c r="L237" t="e">
        <f>$H237-播種日比較!$C$8</f>
        <v>#N/A</v>
      </c>
      <c r="M237" t="e">
        <f>$H237-播種日比較!$C$9</f>
        <v>#N/A</v>
      </c>
      <c r="N237" s="3" t="e">
        <f t="shared" si="120"/>
        <v>#N/A</v>
      </c>
      <c r="O237" s="3" t="e">
        <f t="shared" si="121"/>
        <v>#N/A</v>
      </c>
      <c r="P237" s="3" t="e">
        <f t="shared" si="122"/>
        <v>#N/A</v>
      </c>
      <c r="Q237" s="3" t="e">
        <f t="shared" si="123"/>
        <v>#N/A</v>
      </c>
      <c r="R237" s="3" t="e">
        <f t="shared" si="124"/>
        <v>#N/A</v>
      </c>
      <c r="S237" s="3" t="e">
        <f t="shared" si="125"/>
        <v>#N/A</v>
      </c>
      <c r="T237" s="3" t="e">
        <f t="shared" si="126"/>
        <v>#N/A</v>
      </c>
      <c r="U237" s="3" t="e">
        <f t="shared" si="127"/>
        <v>#N/A</v>
      </c>
      <c r="V237" s="3" t="e">
        <f t="shared" si="128"/>
        <v>#N/A</v>
      </c>
      <c r="W237" s="3" t="e">
        <f t="shared" si="129"/>
        <v>#N/A</v>
      </c>
      <c r="X237" s="3" t="e">
        <f t="shared" si="130"/>
        <v>#N/A</v>
      </c>
      <c r="Y237" s="3" t="e">
        <f t="shared" si="131"/>
        <v>#N/A</v>
      </c>
      <c r="Z237" s="3" t="e">
        <f t="shared" si="132"/>
        <v>#N/A</v>
      </c>
      <c r="AA237" s="3" t="e">
        <f t="shared" si="133"/>
        <v>#N/A</v>
      </c>
      <c r="AB237" s="3" t="e">
        <f t="shared" si="134"/>
        <v>#N/A</v>
      </c>
      <c r="AC237" t="e">
        <f>IF(H237&lt;播種日比較!$C$14,0,播種日比較!$C$13*0.02*播種日比較!$C$12)</f>
        <v>#N/A</v>
      </c>
      <c r="AD237" s="3">
        <f t="shared" si="136"/>
        <v>68.240234106228513</v>
      </c>
      <c r="AE237" s="3">
        <f t="shared" si="137"/>
        <v>89.120047372632669</v>
      </c>
      <c r="AF237" s="3">
        <f t="shared" si="138"/>
        <v>120.83674098527958</v>
      </c>
      <c r="AG237" s="3">
        <f t="shared" si="139"/>
        <v>168.64634120388058</v>
      </c>
      <c r="AH237" s="3">
        <f t="shared" si="140"/>
        <v>238.98256338686642</v>
      </c>
      <c r="AI237" s="3">
        <f t="shared" si="141"/>
        <v>63.18360008900396</v>
      </c>
      <c r="AJ237" s="3">
        <f t="shared" si="142"/>
        <v>66.194301319695427</v>
      </c>
      <c r="AK237" s="3">
        <f t="shared" si="143"/>
        <v>73.949467836638732</v>
      </c>
      <c r="AL237" s="3">
        <f t="shared" si="144"/>
        <v>89.049043155781661</v>
      </c>
      <c r="AM237" s="3">
        <f t="shared" si="145"/>
        <v>117.21778933520773</v>
      </c>
      <c r="AN237" s="3">
        <f t="shared" si="146"/>
        <v>77.172331842417947</v>
      </c>
      <c r="AO237" s="3">
        <f t="shared" si="147"/>
        <v>86.8549821559767</v>
      </c>
      <c r="AP237" s="3">
        <f t="shared" si="148"/>
        <v>104.29501206713076</v>
      </c>
      <c r="AQ237" s="3">
        <f t="shared" si="149"/>
        <v>136.53073470266389</v>
      </c>
      <c r="AR237" s="3">
        <f t="shared" si="150"/>
        <v>198.68976938442455</v>
      </c>
      <c r="AS237">
        <f>IF(播種日比較!$C$11-AD237&gt;0,0,AS236+1)</f>
        <v>106</v>
      </c>
      <c r="AT237">
        <f>IF(播種日比較!$C$11-AE237&gt;0,0,AT236+1)</f>
        <v>147</v>
      </c>
      <c r="AU237">
        <f>IF(播種日比較!$C$11-AF237&gt;0,0,AU236+1)</f>
        <v>167</v>
      </c>
      <c r="AV237">
        <f>IF(播種日比較!$C$11-AG237&gt;0,0,AV236+1)</f>
        <v>175</v>
      </c>
      <c r="AW237">
        <f>IF(播種日比較!$C$11-AH237&gt;0,0,AW236+1)</f>
        <v>179</v>
      </c>
      <c r="AX237">
        <f>IF(播種日比較!$C$11-AI237&gt;0,0,AX236+1)</f>
        <v>88</v>
      </c>
      <c r="AY237">
        <f>IF(播種日比較!$C$11-AJ237&gt;0,0,AY236+1)</f>
        <v>98</v>
      </c>
      <c r="AZ237">
        <f>IF(播種日比較!$C$11-AK237&gt;0,0,AZ236+1)</f>
        <v>121</v>
      </c>
      <c r="BA237">
        <f>IF(播種日比較!$C$11-AL237&gt;0,0,BA236+1)</f>
        <v>151</v>
      </c>
      <c r="BB237">
        <f>IF(播種日比較!$C$11-AM237&gt;0,0,BB236+1)</f>
        <v>170</v>
      </c>
      <c r="BC237">
        <f>IF(播種日比較!$C$11-AN237&gt;0,0,BC236+1)</f>
        <v>113</v>
      </c>
      <c r="BD237">
        <f>IF(播種日比較!$C$11-AO237&gt;0,0,BD236+1)</f>
        <v>130</v>
      </c>
      <c r="BE237">
        <f>IF(播種日比較!$C$11-AP237&gt;0,0,BE236+1)</f>
        <v>151</v>
      </c>
      <c r="BF237">
        <f>IF(播種日比較!$C$11-AQ237&gt;0,0,BF236+1)</f>
        <v>168</v>
      </c>
      <c r="BG237">
        <f>IF(播種日比較!$C$11-AR237&gt;0,0,BG236+1)</f>
        <v>177</v>
      </c>
      <c r="BH237" s="1">
        <f t="shared" si="151"/>
        <v>42841</v>
      </c>
      <c r="BI237">
        <f t="shared" si="135"/>
        <v>0</v>
      </c>
    </row>
    <row r="238" spans="8:61" x14ac:dyDescent="0.45">
      <c r="H238" s="1" t="e">
        <f t="shared" si="153"/>
        <v>#N/A</v>
      </c>
      <c r="I238" t="e">
        <f>$H238-播種日比較!$C$5</f>
        <v>#N/A</v>
      </c>
      <c r="J238" t="e">
        <f>$H238-播種日比較!$C$6</f>
        <v>#N/A</v>
      </c>
      <c r="K238" t="e">
        <f>$H238-播種日比較!$C$7</f>
        <v>#N/A</v>
      </c>
      <c r="L238" t="e">
        <f>$H238-播種日比較!$C$8</f>
        <v>#N/A</v>
      </c>
      <c r="M238" t="e">
        <f>$H238-播種日比較!$C$9</f>
        <v>#N/A</v>
      </c>
      <c r="N238" s="3" t="e">
        <f t="shared" si="120"/>
        <v>#N/A</v>
      </c>
      <c r="O238" s="3" t="e">
        <f t="shared" si="121"/>
        <v>#N/A</v>
      </c>
      <c r="P238" s="3" t="e">
        <f t="shared" si="122"/>
        <v>#N/A</v>
      </c>
      <c r="Q238" s="3" t="e">
        <f t="shared" si="123"/>
        <v>#N/A</v>
      </c>
      <c r="R238" s="3" t="e">
        <f t="shared" si="124"/>
        <v>#N/A</v>
      </c>
      <c r="S238" s="3" t="e">
        <f t="shared" si="125"/>
        <v>#N/A</v>
      </c>
      <c r="T238" s="3" t="e">
        <f t="shared" si="126"/>
        <v>#N/A</v>
      </c>
      <c r="U238" s="3" t="e">
        <f t="shared" si="127"/>
        <v>#N/A</v>
      </c>
      <c r="V238" s="3" t="e">
        <f t="shared" si="128"/>
        <v>#N/A</v>
      </c>
      <c r="W238" s="3" t="e">
        <f t="shared" si="129"/>
        <v>#N/A</v>
      </c>
      <c r="X238" s="3" t="e">
        <f t="shared" si="130"/>
        <v>#N/A</v>
      </c>
      <c r="Y238" s="3" t="e">
        <f t="shared" si="131"/>
        <v>#N/A</v>
      </c>
      <c r="Z238" s="3" t="e">
        <f t="shared" si="132"/>
        <v>#N/A</v>
      </c>
      <c r="AA238" s="3" t="e">
        <f t="shared" si="133"/>
        <v>#N/A</v>
      </c>
      <c r="AB238" s="3" t="e">
        <f t="shared" si="134"/>
        <v>#N/A</v>
      </c>
      <c r="AC238" t="e">
        <f>IF(H238&lt;播種日比較!$C$14,0,播種日比較!$C$13*0.02*播種日比較!$C$12)</f>
        <v>#N/A</v>
      </c>
      <c r="AD238" s="3">
        <f t="shared" si="136"/>
        <v>68.240234106228513</v>
      </c>
      <c r="AE238" s="3">
        <f t="shared" si="137"/>
        <v>89.120047372632669</v>
      </c>
      <c r="AF238" s="3">
        <f t="shared" si="138"/>
        <v>120.83674098527958</v>
      </c>
      <c r="AG238" s="3">
        <f t="shared" si="139"/>
        <v>168.64634120388058</v>
      </c>
      <c r="AH238" s="3">
        <f t="shared" si="140"/>
        <v>238.98256338686642</v>
      </c>
      <c r="AI238" s="3">
        <f t="shared" si="141"/>
        <v>63.18360008900396</v>
      </c>
      <c r="AJ238" s="3">
        <f t="shared" si="142"/>
        <v>66.194301319695427</v>
      </c>
      <c r="AK238" s="3">
        <f t="shared" si="143"/>
        <v>73.949467836638732</v>
      </c>
      <c r="AL238" s="3">
        <f t="shared" si="144"/>
        <v>89.049043155781661</v>
      </c>
      <c r="AM238" s="3">
        <f t="shared" si="145"/>
        <v>117.21778933520773</v>
      </c>
      <c r="AN238" s="3">
        <f t="shared" si="146"/>
        <v>77.172331842417947</v>
      </c>
      <c r="AO238" s="3">
        <f t="shared" si="147"/>
        <v>86.8549821559767</v>
      </c>
      <c r="AP238" s="3">
        <f t="shared" si="148"/>
        <v>104.29501206713076</v>
      </c>
      <c r="AQ238" s="3">
        <f t="shared" si="149"/>
        <v>136.53073470266389</v>
      </c>
      <c r="AR238" s="3">
        <f t="shared" si="150"/>
        <v>198.68976938442455</v>
      </c>
      <c r="AS238">
        <f>IF(播種日比較!$C$11-AD238&gt;0,0,AS237+1)</f>
        <v>107</v>
      </c>
      <c r="AT238">
        <f>IF(播種日比較!$C$11-AE238&gt;0,0,AT237+1)</f>
        <v>148</v>
      </c>
      <c r="AU238">
        <f>IF(播種日比較!$C$11-AF238&gt;0,0,AU237+1)</f>
        <v>168</v>
      </c>
      <c r="AV238">
        <f>IF(播種日比較!$C$11-AG238&gt;0,0,AV237+1)</f>
        <v>176</v>
      </c>
      <c r="AW238">
        <f>IF(播種日比較!$C$11-AH238&gt;0,0,AW237+1)</f>
        <v>180</v>
      </c>
      <c r="AX238">
        <f>IF(播種日比較!$C$11-AI238&gt;0,0,AX237+1)</f>
        <v>89</v>
      </c>
      <c r="AY238">
        <f>IF(播種日比較!$C$11-AJ238&gt;0,0,AY237+1)</f>
        <v>99</v>
      </c>
      <c r="AZ238">
        <f>IF(播種日比較!$C$11-AK238&gt;0,0,AZ237+1)</f>
        <v>122</v>
      </c>
      <c r="BA238">
        <f>IF(播種日比較!$C$11-AL238&gt;0,0,BA237+1)</f>
        <v>152</v>
      </c>
      <c r="BB238">
        <f>IF(播種日比較!$C$11-AM238&gt;0,0,BB237+1)</f>
        <v>171</v>
      </c>
      <c r="BC238">
        <f>IF(播種日比較!$C$11-AN238&gt;0,0,BC237+1)</f>
        <v>114</v>
      </c>
      <c r="BD238">
        <f>IF(播種日比較!$C$11-AO238&gt;0,0,BD237+1)</f>
        <v>131</v>
      </c>
      <c r="BE238">
        <f>IF(播種日比較!$C$11-AP238&gt;0,0,BE237+1)</f>
        <v>152</v>
      </c>
      <c r="BF238">
        <f>IF(播種日比較!$C$11-AQ238&gt;0,0,BF237+1)</f>
        <v>169</v>
      </c>
      <c r="BG238">
        <f>IF(播種日比較!$C$11-AR238&gt;0,0,BG237+1)</f>
        <v>178</v>
      </c>
      <c r="BH238" s="1">
        <f t="shared" si="151"/>
        <v>42842</v>
      </c>
      <c r="BI238">
        <f t="shared" si="135"/>
        <v>0</v>
      </c>
    </row>
    <row r="239" spans="8:61" x14ac:dyDescent="0.45">
      <c r="H239" s="1" t="e">
        <f t="shared" si="153"/>
        <v>#N/A</v>
      </c>
      <c r="I239" t="e">
        <f>$H239-播種日比較!$C$5</f>
        <v>#N/A</v>
      </c>
      <c r="J239" t="e">
        <f>$H239-播種日比較!$C$6</f>
        <v>#N/A</v>
      </c>
      <c r="K239" t="e">
        <f>$H239-播種日比較!$C$7</f>
        <v>#N/A</v>
      </c>
      <c r="L239" t="e">
        <f>$H239-播種日比較!$C$8</f>
        <v>#N/A</v>
      </c>
      <c r="M239" t="e">
        <f>$H239-播種日比較!$C$9</f>
        <v>#N/A</v>
      </c>
      <c r="N239" s="3" t="e">
        <f t="shared" si="120"/>
        <v>#N/A</v>
      </c>
      <c r="O239" s="3" t="e">
        <f t="shared" si="121"/>
        <v>#N/A</v>
      </c>
      <c r="P239" s="3" t="e">
        <f t="shared" si="122"/>
        <v>#N/A</v>
      </c>
      <c r="Q239" s="3" t="e">
        <f t="shared" si="123"/>
        <v>#N/A</v>
      </c>
      <c r="R239" s="3" t="e">
        <f t="shared" si="124"/>
        <v>#N/A</v>
      </c>
      <c r="S239" s="3" t="e">
        <f t="shared" si="125"/>
        <v>#N/A</v>
      </c>
      <c r="T239" s="3" t="e">
        <f t="shared" si="126"/>
        <v>#N/A</v>
      </c>
      <c r="U239" s="3" t="e">
        <f t="shared" si="127"/>
        <v>#N/A</v>
      </c>
      <c r="V239" s="3" t="e">
        <f t="shared" si="128"/>
        <v>#N/A</v>
      </c>
      <c r="W239" s="3" t="e">
        <f t="shared" si="129"/>
        <v>#N/A</v>
      </c>
      <c r="X239" s="3" t="e">
        <f t="shared" si="130"/>
        <v>#N/A</v>
      </c>
      <c r="Y239" s="3" t="e">
        <f t="shared" si="131"/>
        <v>#N/A</v>
      </c>
      <c r="Z239" s="3" t="e">
        <f t="shared" si="132"/>
        <v>#N/A</v>
      </c>
      <c r="AA239" s="3" t="e">
        <f t="shared" si="133"/>
        <v>#N/A</v>
      </c>
      <c r="AB239" s="3" t="e">
        <f t="shared" si="134"/>
        <v>#N/A</v>
      </c>
      <c r="AC239" t="e">
        <f>IF(H239&lt;播種日比較!$C$14,0,播種日比較!$C$13*0.02*播種日比較!$C$12)</f>
        <v>#N/A</v>
      </c>
      <c r="AD239" s="3">
        <f t="shared" si="136"/>
        <v>68.240234106228513</v>
      </c>
      <c r="AE239" s="3">
        <f t="shared" si="137"/>
        <v>89.120047372632669</v>
      </c>
      <c r="AF239" s="3">
        <f t="shared" si="138"/>
        <v>120.83674098527958</v>
      </c>
      <c r="AG239" s="3">
        <f t="shared" si="139"/>
        <v>168.64634120388058</v>
      </c>
      <c r="AH239" s="3">
        <f t="shared" si="140"/>
        <v>238.98256338686642</v>
      </c>
      <c r="AI239" s="3">
        <f t="shared" si="141"/>
        <v>63.18360008900396</v>
      </c>
      <c r="AJ239" s="3">
        <f t="shared" si="142"/>
        <v>66.194301319695427</v>
      </c>
      <c r="AK239" s="3">
        <f t="shared" si="143"/>
        <v>73.949467836638732</v>
      </c>
      <c r="AL239" s="3">
        <f t="shared" si="144"/>
        <v>89.049043155781661</v>
      </c>
      <c r="AM239" s="3">
        <f t="shared" si="145"/>
        <v>117.21778933520773</v>
      </c>
      <c r="AN239" s="3">
        <f t="shared" si="146"/>
        <v>77.172331842417947</v>
      </c>
      <c r="AO239" s="3">
        <f t="shared" si="147"/>
        <v>86.8549821559767</v>
      </c>
      <c r="AP239" s="3">
        <f t="shared" si="148"/>
        <v>104.29501206713076</v>
      </c>
      <c r="AQ239" s="3">
        <f t="shared" si="149"/>
        <v>136.53073470266389</v>
      </c>
      <c r="AR239" s="3">
        <f t="shared" si="150"/>
        <v>198.68976938442455</v>
      </c>
      <c r="AS239">
        <f>IF(播種日比較!$C$11-AD239&gt;0,0,AS238+1)</f>
        <v>108</v>
      </c>
      <c r="AT239">
        <f>IF(播種日比較!$C$11-AE239&gt;0,0,AT238+1)</f>
        <v>149</v>
      </c>
      <c r="AU239">
        <f>IF(播種日比較!$C$11-AF239&gt;0,0,AU238+1)</f>
        <v>169</v>
      </c>
      <c r="AV239">
        <f>IF(播種日比較!$C$11-AG239&gt;0,0,AV238+1)</f>
        <v>177</v>
      </c>
      <c r="AW239">
        <f>IF(播種日比較!$C$11-AH239&gt;0,0,AW238+1)</f>
        <v>181</v>
      </c>
      <c r="AX239">
        <f>IF(播種日比較!$C$11-AI239&gt;0,0,AX238+1)</f>
        <v>90</v>
      </c>
      <c r="AY239">
        <f>IF(播種日比較!$C$11-AJ239&gt;0,0,AY238+1)</f>
        <v>100</v>
      </c>
      <c r="AZ239">
        <f>IF(播種日比較!$C$11-AK239&gt;0,0,AZ238+1)</f>
        <v>123</v>
      </c>
      <c r="BA239">
        <f>IF(播種日比較!$C$11-AL239&gt;0,0,BA238+1)</f>
        <v>153</v>
      </c>
      <c r="BB239">
        <f>IF(播種日比較!$C$11-AM239&gt;0,0,BB238+1)</f>
        <v>172</v>
      </c>
      <c r="BC239">
        <f>IF(播種日比較!$C$11-AN239&gt;0,0,BC238+1)</f>
        <v>115</v>
      </c>
      <c r="BD239">
        <f>IF(播種日比較!$C$11-AO239&gt;0,0,BD238+1)</f>
        <v>132</v>
      </c>
      <c r="BE239">
        <f>IF(播種日比較!$C$11-AP239&gt;0,0,BE238+1)</f>
        <v>153</v>
      </c>
      <c r="BF239">
        <f>IF(播種日比較!$C$11-AQ239&gt;0,0,BF238+1)</f>
        <v>170</v>
      </c>
      <c r="BG239">
        <f>IF(播種日比較!$C$11-AR239&gt;0,0,BG238+1)</f>
        <v>179</v>
      </c>
      <c r="BH239" s="1">
        <f t="shared" si="151"/>
        <v>42843</v>
      </c>
      <c r="BI239">
        <f t="shared" si="135"/>
        <v>0</v>
      </c>
    </row>
    <row r="240" spans="8:61" x14ac:dyDescent="0.45">
      <c r="H240" s="1" t="e">
        <f t="shared" si="153"/>
        <v>#N/A</v>
      </c>
      <c r="I240" t="e">
        <f>$H240-播種日比較!$C$5</f>
        <v>#N/A</v>
      </c>
      <c r="J240" t="e">
        <f>$H240-播種日比較!$C$6</f>
        <v>#N/A</v>
      </c>
      <c r="K240" t="e">
        <f>$H240-播種日比較!$C$7</f>
        <v>#N/A</v>
      </c>
      <c r="L240" t="e">
        <f>$H240-播種日比較!$C$8</f>
        <v>#N/A</v>
      </c>
      <c r="M240" t="e">
        <f>$H240-播種日比較!$C$9</f>
        <v>#N/A</v>
      </c>
      <c r="N240" s="3" t="e">
        <f t="shared" si="120"/>
        <v>#N/A</v>
      </c>
      <c r="O240" s="3" t="e">
        <f t="shared" si="121"/>
        <v>#N/A</v>
      </c>
      <c r="P240" s="3" t="e">
        <f t="shared" si="122"/>
        <v>#N/A</v>
      </c>
      <c r="Q240" s="3" t="e">
        <f t="shared" si="123"/>
        <v>#N/A</v>
      </c>
      <c r="R240" s="3" t="e">
        <f t="shared" si="124"/>
        <v>#N/A</v>
      </c>
      <c r="S240" s="3" t="e">
        <f t="shared" si="125"/>
        <v>#N/A</v>
      </c>
      <c r="T240" s="3" t="e">
        <f t="shared" si="126"/>
        <v>#N/A</v>
      </c>
      <c r="U240" s="3" t="e">
        <f t="shared" si="127"/>
        <v>#N/A</v>
      </c>
      <c r="V240" s="3" t="e">
        <f t="shared" si="128"/>
        <v>#N/A</v>
      </c>
      <c r="W240" s="3" t="e">
        <f t="shared" si="129"/>
        <v>#N/A</v>
      </c>
      <c r="X240" s="3" t="e">
        <f t="shared" si="130"/>
        <v>#N/A</v>
      </c>
      <c r="Y240" s="3" t="e">
        <f t="shared" si="131"/>
        <v>#N/A</v>
      </c>
      <c r="Z240" s="3" t="e">
        <f t="shared" si="132"/>
        <v>#N/A</v>
      </c>
      <c r="AA240" s="3" t="e">
        <f t="shared" si="133"/>
        <v>#N/A</v>
      </c>
      <c r="AB240" s="3" t="e">
        <f t="shared" si="134"/>
        <v>#N/A</v>
      </c>
      <c r="AC240" t="e">
        <f>IF(H240&lt;播種日比較!$C$14,0,播種日比較!$C$13*0.02*播種日比較!$C$12)</f>
        <v>#N/A</v>
      </c>
      <c r="AD240" s="3">
        <f t="shared" si="136"/>
        <v>68.240234106228513</v>
      </c>
      <c r="AE240" s="3">
        <f t="shared" si="137"/>
        <v>89.120047372632669</v>
      </c>
      <c r="AF240" s="3">
        <f t="shared" si="138"/>
        <v>120.83674098527958</v>
      </c>
      <c r="AG240" s="3">
        <f t="shared" si="139"/>
        <v>168.64634120388058</v>
      </c>
      <c r="AH240" s="3">
        <f t="shared" si="140"/>
        <v>238.98256338686642</v>
      </c>
      <c r="AI240" s="3">
        <f t="shared" si="141"/>
        <v>63.18360008900396</v>
      </c>
      <c r="AJ240" s="3">
        <f t="shared" si="142"/>
        <v>66.194301319695427</v>
      </c>
      <c r="AK240" s="3">
        <f t="shared" si="143"/>
        <v>73.949467836638732</v>
      </c>
      <c r="AL240" s="3">
        <f t="shared" si="144"/>
        <v>89.049043155781661</v>
      </c>
      <c r="AM240" s="3">
        <f t="shared" si="145"/>
        <v>117.21778933520773</v>
      </c>
      <c r="AN240" s="3">
        <f t="shared" si="146"/>
        <v>77.172331842417947</v>
      </c>
      <c r="AO240" s="3">
        <f t="shared" si="147"/>
        <v>86.8549821559767</v>
      </c>
      <c r="AP240" s="3">
        <f t="shared" si="148"/>
        <v>104.29501206713076</v>
      </c>
      <c r="AQ240" s="3">
        <f t="shared" si="149"/>
        <v>136.53073470266389</v>
      </c>
      <c r="AR240" s="3">
        <f t="shared" si="150"/>
        <v>198.68976938442455</v>
      </c>
      <c r="AS240">
        <f>IF(播種日比較!$C$11-AD240&gt;0,0,AS239+1)</f>
        <v>109</v>
      </c>
      <c r="AT240">
        <f>IF(播種日比較!$C$11-AE240&gt;0,0,AT239+1)</f>
        <v>150</v>
      </c>
      <c r="AU240">
        <f>IF(播種日比較!$C$11-AF240&gt;0,0,AU239+1)</f>
        <v>170</v>
      </c>
      <c r="AV240">
        <f>IF(播種日比較!$C$11-AG240&gt;0,0,AV239+1)</f>
        <v>178</v>
      </c>
      <c r="AW240">
        <f>IF(播種日比較!$C$11-AH240&gt;0,0,AW239+1)</f>
        <v>182</v>
      </c>
      <c r="AX240">
        <f>IF(播種日比較!$C$11-AI240&gt;0,0,AX239+1)</f>
        <v>91</v>
      </c>
      <c r="AY240">
        <f>IF(播種日比較!$C$11-AJ240&gt;0,0,AY239+1)</f>
        <v>101</v>
      </c>
      <c r="AZ240">
        <f>IF(播種日比較!$C$11-AK240&gt;0,0,AZ239+1)</f>
        <v>124</v>
      </c>
      <c r="BA240">
        <f>IF(播種日比較!$C$11-AL240&gt;0,0,BA239+1)</f>
        <v>154</v>
      </c>
      <c r="BB240">
        <f>IF(播種日比較!$C$11-AM240&gt;0,0,BB239+1)</f>
        <v>173</v>
      </c>
      <c r="BC240">
        <f>IF(播種日比較!$C$11-AN240&gt;0,0,BC239+1)</f>
        <v>116</v>
      </c>
      <c r="BD240">
        <f>IF(播種日比較!$C$11-AO240&gt;0,0,BD239+1)</f>
        <v>133</v>
      </c>
      <c r="BE240">
        <f>IF(播種日比較!$C$11-AP240&gt;0,0,BE239+1)</f>
        <v>154</v>
      </c>
      <c r="BF240">
        <f>IF(播種日比較!$C$11-AQ240&gt;0,0,BF239+1)</f>
        <v>171</v>
      </c>
      <c r="BG240">
        <f>IF(播種日比較!$C$11-AR240&gt;0,0,BG239+1)</f>
        <v>180</v>
      </c>
      <c r="BH240" s="1">
        <f t="shared" si="151"/>
        <v>42844</v>
      </c>
      <c r="BI240">
        <f t="shared" si="135"/>
        <v>0</v>
      </c>
    </row>
    <row r="241" spans="8:61" x14ac:dyDescent="0.45">
      <c r="H241" s="1" t="e">
        <f t="shared" si="153"/>
        <v>#N/A</v>
      </c>
      <c r="I241" t="e">
        <f>$H241-播種日比較!$C$5</f>
        <v>#N/A</v>
      </c>
      <c r="J241" t="e">
        <f>$H241-播種日比較!$C$6</f>
        <v>#N/A</v>
      </c>
      <c r="K241" t="e">
        <f>$H241-播種日比較!$C$7</f>
        <v>#N/A</v>
      </c>
      <c r="L241" t="e">
        <f>$H241-播種日比較!$C$8</f>
        <v>#N/A</v>
      </c>
      <c r="M241" t="e">
        <f>$H241-播種日比較!$C$9</f>
        <v>#N/A</v>
      </c>
      <c r="N241" s="3" t="e">
        <f t="shared" si="120"/>
        <v>#N/A</v>
      </c>
      <c r="O241" s="3" t="e">
        <f t="shared" si="121"/>
        <v>#N/A</v>
      </c>
      <c r="P241" s="3" t="e">
        <f t="shared" si="122"/>
        <v>#N/A</v>
      </c>
      <c r="Q241" s="3" t="e">
        <f t="shared" si="123"/>
        <v>#N/A</v>
      </c>
      <c r="R241" s="3" t="e">
        <f t="shared" si="124"/>
        <v>#N/A</v>
      </c>
      <c r="S241" s="3" t="e">
        <f t="shared" si="125"/>
        <v>#N/A</v>
      </c>
      <c r="T241" s="3" t="e">
        <f t="shared" si="126"/>
        <v>#N/A</v>
      </c>
      <c r="U241" s="3" t="e">
        <f t="shared" si="127"/>
        <v>#N/A</v>
      </c>
      <c r="V241" s="3" t="e">
        <f t="shared" si="128"/>
        <v>#N/A</v>
      </c>
      <c r="W241" s="3" t="e">
        <f t="shared" si="129"/>
        <v>#N/A</v>
      </c>
      <c r="X241" s="3" t="e">
        <f t="shared" si="130"/>
        <v>#N/A</v>
      </c>
      <c r="Y241" s="3" t="e">
        <f t="shared" si="131"/>
        <v>#N/A</v>
      </c>
      <c r="Z241" s="3" t="e">
        <f t="shared" si="132"/>
        <v>#N/A</v>
      </c>
      <c r="AA241" s="3" t="e">
        <f t="shared" si="133"/>
        <v>#N/A</v>
      </c>
      <c r="AB241" s="3" t="e">
        <f t="shared" si="134"/>
        <v>#N/A</v>
      </c>
      <c r="AC241" t="e">
        <f>IF(H241&lt;播種日比較!$C$14,0,播種日比較!$C$13*0.02*播種日比較!$C$12)</f>
        <v>#N/A</v>
      </c>
      <c r="AD241" s="3">
        <f t="shared" si="136"/>
        <v>68.240234106228513</v>
      </c>
      <c r="AE241" s="3">
        <f t="shared" si="137"/>
        <v>89.120047372632669</v>
      </c>
      <c r="AF241" s="3">
        <f t="shared" si="138"/>
        <v>120.83674098527958</v>
      </c>
      <c r="AG241" s="3">
        <f t="shared" si="139"/>
        <v>168.64634120388058</v>
      </c>
      <c r="AH241" s="3">
        <f t="shared" si="140"/>
        <v>238.98256338686642</v>
      </c>
      <c r="AI241" s="3">
        <f t="shared" si="141"/>
        <v>63.18360008900396</v>
      </c>
      <c r="AJ241" s="3">
        <f t="shared" si="142"/>
        <v>66.194301319695427</v>
      </c>
      <c r="AK241" s="3">
        <f t="shared" si="143"/>
        <v>73.949467836638732</v>
      </c>
      <c r="AL241" s="3">
        <f t="shared" si="144"/>
        <v>89.049043155781661</v>
      </c>
      <c r="AM241" s="3">
        <f t="shared" si="145"/>
        <v>117.21778933520773</v>
      </c>
      <c r="AN241" s="3">
        <f t="shared" si="146"/>
        <v>77.172331842417947</v>
      </c>
      <c r="AO241" s="3">
        <f t="shared" si="147"/>
        <v>86.8549821559767</v>
      </c>
      <c r="AP241" s="3">
        <f t="shared" si="148"/>
        <v>104.29501206713076</v>
      </c>
      <c r="AQ241" s="3">
        <f t="shared" si="149"/>
        <v>136.53073470266389</v>
      </c>
      <c r="AR241" s="3">
        <f t="shared" si="150"/>
        <v>198.68976938442455</v>
      </c>
      <c r="AS241">
        <f>IF(播種日比較!$C$11-AD241&gt;0,0,AS240+1)</f>
        <v>110</v>
      </c>
      <c r="AT241">
        <f>IF(播種日比較!$C$11-AE241&gt;0,0,AT240+1)</f>
        <v>151</v>
      </c>
      <c r="AU241">
        <f>IF(播種日比較!$C$11-AF241&gt;0,0,AU240+1)</f>
        <v>171</v>
      </c>
      <c r="AV241">
        <f>IF(播種日比較!$C$11-AG241&gt;0,0,AV240+1)</f>
        <v>179</v>
      </c>
      <c r="AW241">
        <f>IF(播種日比較!$C$11-AH241&gt;0,0,AW240+1)</f>
        <v>183</v>
      </c>
      <c r="AX241">
        <f>IF(播種日比較!$C$11-AI241&gt;0,0,AX240+1)</f>
        <v>92</v>
      </c>
      <c r="AY241">
        <f>IF(播種日比較!$C$11-AJ241&gt;0,0,AY240+1)</f>
        <v>102</v>
      </c>
      <c r="AZ241">
        <f>IF(播種日比較!$C$11-AK241&gt;0,0,AZ240+1)</f>
        <v>125</v>
      </c>
      <c r="BA241">
        <f>IF(播種日比較!$C$11-AL241&gt;0,0,BA240+1)</f>
        <v>155</v>
      </c>
      <c r="BB241">
        <f>IF(播種日比較!$C$11-AM241&gt;0,0,BB240+1)</f>
        <v>174</v>
      </c>
      <c r="BC241">
        <f>IF(播種日比較!$C$11-AN241&gt;0,0,BC240+1)</f>
        <v>117</v>
      </c>
      <c r="BD241">
        <f>IF(播種日比較!$C$11-AO241&gt;0,0,BD240+1)</f>
        <v>134</v>
      </c>
      <c r="BE241">
        <f>IF(播種日比較!$C$11-AP241&gt;0,0,BE240+1)</f>
        <v>155</v>
      </c>
      <c r="BF241">
        <f>IF(播種日比較!$C$11-AQ241&gt;0,0,BF240+1)</f>
        <v>172</v>
      </c>
      <c r="BG241">
        <f>IF(播種日比較!$C$11-AR241&gt;0,0,BG240+1)</f>
        <v>181</v>
      </c>
      <c r="BH241" s="1">
        <f t="shared" si="151"/>
        <v>42845</v>
      </c>
      <c r="BI241">
        <f t="shared" si="135"/>
        <v>0</v>
      </c>
    </row>
    <row r="242" spans="8:61" x14ac:dyDescent="0.45">
      <c r="H242" s="1" t="e">
        <f t="shared" si="153"/>
        <v>#N/A</v>
      </c>
      <c r="I242" t="e">
        <f>$H242-播種日比較!$C$5</f>
        <v>#N/A</v>
      </c>
      <c r="J242" t="e">
        <f>$H242-播種日比較!$C$6</f>
        <v>#N/A</v>
      </c>
      <c r="K242" t="e">
        <f>$H242-播種日比較!$C$7</f>
        <v>#N/A</v>
      </c>
      <c r="L242" t="e">
        <f>$H242-播種日比較!$C$8</f>
        <v>#N/A</v>
      </c>
      <c r="M242" t="e">
        <f>$H242-播種日比較!$C$9</f>
        <v>#N/A</v>
      </c>
      <c r="N242" s="3" t="e">
        <f t="shared" si="120"/>
        <v>#N/A</v>
      </c>
      <c r="O242" s="3" t="e">
        <f t="shared" si="121"/>
        <v>#N/A</v>
      </c>
      <c r="P242" s="3" t="e">
        <f t="shared" si="122"/>
        <v>#N/A</v>
      </c>
      <c r="Q242" s="3" t="e">
        <f t="shared" si="123"/>
        <v>#N/A</v>
      </c>
      <c r="R242" s="3" t="e">
        <f t="shared" si="124"/>
        <v>#N/A</v>
      </c>
      <c r="S242" s="3" t="e">
        <f t="shared" si="125"/>
        <v>#N/A</v>
      </c>
      <c r="T242" s="3" t="e">
        <f t="shared" si="126"/>
        <v>#N/A</v>
      </c>
      <c r="U242" s="3" t="e">
        <f t="shared" si="127"/>
        <v>#N/A</v>
      </c>
      <c r="V242" s="3" t="e">
        <f t="shared" si="128"/>
        <v>#N/A</v>
      </c>
      <c r="W242" s="3" t="e">
        <f t="shared" si="129"/>
        <v>#N/A</v>
      </c>
      <c r="X242" s="3" t="e">
        <f t="shared" si="130"/>
        <v>#N/A</v>
      </c>
      <c r="Y242" s="3" t="e">
        <f t="shared" si="131"/>
        <v>#N/A</v>
      </c>
      <c r="Z242" s="3" t="e">
        <f t="shared" si="132"/>
        <v>#N/A</v>
      </c>
      <c r="AA242" s="3" t="e">
        <f t="shared" si="133"/>
        <v>#N/A</v>
      </c>
      <c r="AB242" s="3" t="e">
        <f t="shared" si="134"/>
        <v>#N/A</v>
      </c>
      <c r="AC242" t="e">
        <f>IF(H242&lt;播種日比較!$C$14,0,播種日比較!$C$13*0.02*播種日比較!$C$12)</f>
        <v>#N/A</v>
      </c>
      <c r="AD242" s="3">
        <f t="shared" si="136"/>
        <v>68.240234106228513</v>
      </c>
      <c r="AE242" s="3">
        <f t="shared" si="137"/>
        <v>89.120047372632669</v>
      </c>
      <c r="AF242" s="3">
        <f t="shared" si="138"/>
        <v>120.83674098527958</v>
      </c>
      <c r="AG242" s="3">
        <f t="shared" si="139"/>
        <v>168.64634120388058</v>
      </c>
      <c r="AH242" s="3">
        <f t="shared" si="140"/>
        <v>238.98256338686642</v>
      </c>
      <c r="AI242" s="3">
        <f t="shared" si="141"/>
        <v>63.18360008900396</v>
      </c>
      <c r="AJ242" s="3">
        <f t="shared" si="142"/>
        <v>66.194301319695427</v>
      </c>
      <c r="AK242" s="3">
        <f t="shared" si="143"/>
        <v>73.949467836638732</v>
      </c>
      <c r="AL242" s="3">
        <f t="shared" si="144"/>
        <v>89.049043155781661</v>
      </c>
      <c r="AM242" s="3">
        <f t="shared" si="145"/>
        <v>117.21778933520773</v>
      </c>
      <c r="AN242" s="3">
        <f t="shared" si="146"/>
        <v>77.172331842417947</v>
      </c>
      <c r="AO242" s="3">
        <f t="shared" si="147"/>
        <v>86.8549821559767</v>
      </c>
      <c r="AP242" s="3">
        <f t="shared" si="148"/>
        <v>104.29501206713076</v>
      </c>
      <c r="AQ242" s="3">
        <f t="shared" si="149"/>
        <v>136.53073470266389</v>
      </c>
      <c r="AR242" s="3">
        <f t="shared" si="150"/>
        <v>198.68976938442455</v>
      </c>
      <c r="AS242">
        <f>IF(播種日比較!$C$11-AD242&gt;0,0,AS241+1)</f>
        <v>111</v>
      </c>
      <c r="AT242">
        <f>IF(播種日比較!$C$11-AE242&gt;0,0,AT241+1)</f>
        <v>152</v>
      </c>
      <c r="AU242">
        <f>IF(播種日比較!$C$11-AF242&gt;0,0,AU241+1)</f>
        <v>172</v>
      </c>
      <c r="AV242">
        <f>IF(播種日比較!$C$11-AG242&gt;0,0,AV241+1)</f>
        <v>180</v>
      </c>
      <c r="AW242">
        <f>IF(播種日比較!$C$11-AH242&gt;0,0,AW241+1)</f>
        <v>184</v>
      </c>
      <c r="AX242">
        <f>IF(播種日比較!$C$11-AI242&gt;0,0,AX241+1)</f>
        <v>93</v>
      </c>
      <c r="AY242">
        <f>IF(播種日比較!$C$11-AJ242&gt;0,0,AY241+1)</f>
        <v>103</v>
      </c>
      <c r="AZ242">
        <f>IF(播種日比較!$C$11-AK242&gt;0,0,AZ241+1)</f>
        <v>126</v>
      </c>
      <c r="BA242">
        <f>IF(播種日比較!$C$11-AL242&gt;0,0,BA241+1)</f>
        <v>156</v>
      </c>
      <c r="BB242">
        <f>IF(播種日比較!$C$11-AM242&gt;0,0,BB241+1)</f>
        <v>175</v>
      </c>
      <c r="BC242">
        <f>IF(播種日比較!$C$11-AN242&gt;0,0,BC241+1)</f>
        <v>118</v>
      </c>
      <c r="BD242">
        <f>IF(播種日比較!$C$11-AO242&gt;0,0,BD241+1)</f>
        <v>135</v>
      </c>
      <c r="BE242">
        <f>IF(播種日比較!$C$11-AP242&gt;0,0,BE241+1)</f>
        <v>156</v>
      </c>
      <c r="BF242">
        <f>IF(播種日比較!$C$11-AQ242&gt;0,0,BF241+1)</f>
        <v>173</v>
      </c>
      <c r="BG242">
        <f>IF(播種日比較!$C$11-AR242&gt;0,0,BG241+1)</f>
        <v>182</v>
      </c>
      <c r="BH242" s="1">
        <f t="shared" si="151"/>
        <v>42846</v>
      </c>
      <c r="BI242">
        <f t="shared" si="135"/>
        <v>0</v>
      </c>
    </row>
    <row r="243" spans="8:61" x14ac:dyDescent="0.45">
      <c r="H243" s="1" t="e">
        <f t="shared" si="153"/>
        <v>#N/A</v>
      </c>
      <c r="I243" t="e">
        <f>$H243-播種日比較!$C$5</f>
        <v>#N/A</v>
      </c>
      <c r="J243" t="e">
        <f>$H243-播種日比較!$C$6</f>
        <v>#N/A</v>
      </c>
      <c r="K243" t="e">
        <f>$H243-播種日比較!$C$7</f>
        <v>#N/A</v>
      </c>
      <c r="L243" t="e">
        <f>$H243-播種日比較!$C$8</f>
        <v>#N/A</v>
      </c>
      <c r="M243" t="e">
        <f>$H243-播種日比較!$C$9</f>
        <v>#N/A</v>
      </c>
      <c r="N243" s="3" t="e">
        <f t="shared" si="120"/>
        <v>#N/A</v>
      </c>
      <c r="O243" s="3" t="e">
        <f t="shared" si="121"/>
        <v>#N/A</v>
      </c>
      <c r="P243" s="3" t="e">
        <f t="shared" si="122"/>
        <v>#N/A</v>
      </c>
      <c r="Q243" s="3" t="e">
        <f t="shared" si="123"/>
        <v>#N/A</v>
      </c>
      <c r="R243" s="3" t="e">
        <f t="shared" si="124"/>
        <v>#N/A</v>
      </c>
      <c r="S243" s="3" t="e">
        <f t="shared" si="125"/>
        <v>#N/A</v>
      </c>
      <c r="T243" s="3" t="e">
        <f t="shared" si="126"/>
        <v>#N/A</v>
      </c>
      <c r="U243" s="3" t="e">
        <f t="shared" si="127"/>
        <v>#N/A</v>
      </c>
      <c r="V243" s="3" t="e">
        <f t="shared" si="128"/>
        <v>#N/A</v>
      </c>
      <c r="W243" s="3" t="e">
        <f t="shared" si="129"/>
        <v>#N/A</v>
      </c>
      <c r="X243" s="3" t="e">
        <f t="shared" si="130"/>
        <v>#N/A</v>
      </c>
      <c r="Y243" s="3" t="e">
        <f t="shared" si="131"/>
        <v>#N/A</v>
      </c>
      <c r="Z243" s="3" t="e">
        <f t="shared" si="132"/>
        <v>#N/A</v>
      </c>
      <c r="AA243" s="3" t="e">
        <f t="shared" si="133"/>
        <v>#N/A</v>
      </c>
      <c r="AB243" s="3" t="e">
        <f t="shared" si="134"/>
        <v>#N/A</v>
      </c>
      <c r="AC243" t="e">
        <f>IF(H243&lt;播種日比較!$C$14,0,播種日比較!$C$13*0.02*播種日比較!$C$12)</f>
        <v>#N/A</v>
      </c>
      <c r="AD243" s="3">
        <f t="shared" si="136"/>
        <v>68.240234106228513</v>
      </c>
      <c r="AE243" s="3">
        <f t="shared" si="137"/>
        <v>89.120047372632669</v>
      </c>
      <c r="AF243" s="3">
        <f t="shared" si="138"/>
        <v>120.83674098527958</v>
      </c>
      <c r="AG243" s="3">
        <f t="shared" si="139"/>
        <v>168.64634120388058</v>
      </c>
      <c r="AH243" s="3">
        <f t="shared" si="140"/>
        <v>238.98256338686642</v>
      </c>
      <c r="AI243" s="3">
        <f t="shared" si="141"/>
        <v>63.18360008900396</v>
      </c>
      <c r="AJ243" s="3">
        <f t="shared" si="142"/>
        <v>66.194301319695427</v>
      </c>
      <c r="AK243" s="3">
        <f t="shared" si="143"/>
        <v>73.949467836638732</v>
      </c>
      <c r="AL243" s="3">
        <f t="shared" si="144"/>
        <v>89.049043155781661</v>
      </c>
      <c r="AM243" s="3">
        <f t="shared" si="145"/>
        <v>117.21778933520773</v>
      </c>
      <c r="AN243" s="3">
        <f t="shared" si="146"/>
        <v>77.172331842417947</v>
      </c>
      <c r="AO243" s="3">
        <f t="shared" si="147"/>
        <v>86.8549821559767</v>
      </c>
      <c r="AP243" s="3">
        <f t="shared" si="148"/>
        <v>104.29501206713076</v>
      </c>
      <c r="AQ243" s="3">
        <f t="shared" si="149"/>
        <v>136.53073470266389</v>
      </c>
      <c r="AR243" s="3">
        <f t="shared" si="150"/>
        <v>198.68976938442455</v>
      </c>
      <c r="AS243">
        <f>IF(播種日比較!$C$11-AD243&gt;0,0,AS242+1)</f>
        <v>112</v>
      </c>
      <c r="AT243">
        <f>IF(播種日比較!$C$11-AE243&gt;0,0,AT242+1)</f>
        <v>153</v>
      </c>
      <c r="AU243">
        <f>IF(播種日比較!$C$11-AF243&gt;0,0,AU242+1)</f>
        <v>173</v>
      </c>
      <c r="AV243">
        <f>IF(播種日比較!$C$11-AG243&gt;0,0,AV242+1)</f>
        <v>181</v>
      </c>
      <c r="AW243">
        <f>IF(播種日比較!$C$11-AH243&gt;0,0,AW242+1)</f>
        <v>185</v>
      </c>
      <c r="AX243">
        <f>IF(播種日比較!$C$11-AI243&gt;0,0,AX242+1)</f>
        <v>94</v>
      </c>
      <c r="AY243">
        <f>IF(播種日比較!$C$11-AJ243&gt;0,0,AY242+1)</f>
        <v>104</v>
      </c>
      <c r="AZ243">
        <f>IF(播種日比較!$C$11-AK243&gt;0,0,AZ242+1)</f>
        <v>127</v>
      </c>
      <c r="BA243">
        <f>IF(播種日比較!$C$11-AL243&gt;0,0,BA242+1)</f>
        <v>157</v>
      </c>
      <c r="BB243">
        <f>IF(播種日比較!$C$11-AM243&gt;0,0,BB242+1)</f>
        <v>176</v>
      </c>
      <c r="BC243">
        <f>IF(播種日比較!$C$11-AN243&gt;0,0,BC242+1)</f>
        <v>119</v>
      </c>
      <c r="BD243">
        <f>IF(播種日比較!$C$11-AO243&gt;0,0,BD242+1)</f>
        <v>136</v>
      </c>
      <c r="BE243">
        <f>IF(播種日比較!$C$11-AP243&gt;0,0,BE242+1)</f>
        <v>157</v>
      </c>
      <c r="BF243">
        <f>IF(播種日比較!$C$11-AQ243&gt;0,0,BF242+1)</f>
        <v>174</v>
      </c>
      <c r="BG243">
        <f>IF(播種日比較!$C$11-AR243&gt;0,0,BG242+1)</f>
        <v>183</v>
      </c>
      <c r="BH243" s="1">
        <f t="shared" si="151"/>
        <v>42847</v>
      </c>
      <c r="BI243">
        <f t="shared" si="135"/>
        <v>0</v>
      </c>
    </row>
    <row r="244" spans="8:61" x14ac:dyDescent="0.45">
      <c r="H244" s="1" t="e">
        <f t="shared" si="153"/>
        <v>#N/A</v>
      </c>
      <c r="I244" t="e">
        <f>$H244-播種日比較!$C$5</f>
        <v>#N/A</v>
      </c>
      <c r="J244" t="e">
        <f>$H244-播種日比較!$C$6</f>
        <v>#N/A</v>
      </c>
      <c r="K244" t="e">
        <f>$H244-播種日比較!$C$7</f>
        <v>#N/A</v>
      </c>
      <c r="L244" t="e">
        <f>$H244-播種日比較!$C$8</f>
        <v>#N/A</v>
      </c>
      <c r="M244" t="e">
        <f>$H244-播種日比較!$C$9</f>
        <v>#N/A</v>
      </c>
      <c r="N244" s="3" t="e">
        <f t="shared" si="120"/>
        <v>#N/A</v>
      </c>
      <c r="O244" s="3" t="e">
        <f t="shared" si="121"/>
        <v>#N/A</v>
      </c>
      <c r="P244" s="3" t="e">
        <f t="shared" si="122"/>
        <v>#N/A</v>
      </c>
      <c r="Q244" s="3" t="e">
        <f t="shared" si="123"/>
        <v>#N/A</v>
      </c>
      <c r="R244" s="3" t="e">
        <f t="shared" si="124"/>
        <v>#N/A</v>
      </c>
      <c r="S244" s="3" t="e">
        <f t="shared" si="125"/>
        <v>#N/A</v>
      </c>
      <c r="T244" s="3" t="e">
        <f t="shared" si="126"/>
        <v>#N/A</v>
      </c>
      <c r="U244" s="3" t="e">
        <f t="shared" si="127"/>
        <v>#N/A</v>
      </c>
      <c r="V244" s="3" t="e">
        <f t="shared" si="128"/>
        <v>#N/A</v>
      </c>
      <c r="W244" s="3" t="e">
        <f t="shared" si="129"/>
        <v>#N/A</v>
      </c>
      <c r="X244" s="3" t="e">
        <f t="shared" si="130"/>
        <v>#N/A</v>
      </c>
      <c r="Y244" s="3" t="e">
        <f t="shared" si="131"/>
        <v>#N/A</v>
      </c>
      <c r="Z244" s="3" t="e">
        <f t="shared" si="132"/>
        <v>#N/A</v>
      </c>
      <c r="AA244" s="3" t="e">
        <f t="shared" si="133"/>
        <v>#N/A</v>
      </c>
      <c r="AB244" s="3" t="e">
        <f t="shared" si="134"/>
        <v>#N/A</v>
      </c>
      <c r="AC244" t="e">
        <f>IF(H244&lt;播種日比較!$C$14,0,播種日比較!$C$13*0.02*播種日比較!$C$12)</f>
        <v>#N/A</v>
      </c>
      <c r="AD244" s="3">
        <f t="shared" si="136"/>
        <v>68.240234106228513</v>
      </c>
      <c r="AE244" s="3">
        <f t="shared" si="137"/>
        <v>89.120047372632669</v>
      </c>
      <c r="AF244" s="3">
        <f t="shared" si="138"/>
        <v>120.83674098527958</v>
      </c>
      <c r="AG244" s="3">
        <f t="shared" si="139"/>
        <v>168.64634120388058</v>
      </c>
      <c r="AH244" s="3">
        <f t="shared" si="140"/>
        <v>238.98256338686642</v>
      </c>
      <c r="AI244" s="3">
        <f t="shared" si="141"/>
        <v>63.18360008900396</v>
      </c>
      <c r="AJ244" s="3">
        <f t="shared" si="142"/>
        <v>66.194301319695427</v>
      </c>
      <c r="AK244" s="3">
        <f t="shared" si="143"/>
        <v>73.949467836638732</v>
      </c>
      <c r="AL244" s="3">
        <f t="shared" si="144"/>
        <v>89.049043155781661</v>
      </c>
      <c r="AM244" s="3">
        <f t="shared" si="145"/>
        <v>117.21778933520773</v>
      </c>
      <c r="AN244" s="3">
        <f t="shared" si="146"/>
        <v>77.172331842417947</v>
      </c>
      <c r="AO244" s="3">
        <f t="shared" si="147"/>
        <v>86.8549821559767</v>
      </c>
      <c r="AP244" s="3">
        <f t="shared" si="148"/>
        <v>104.29501206713076</v>
      </c>
      <c r="AQ244" s="3">
        <f t="shared" si="149"/>
        <v>136.53073470266389</v>
      </c>
      <c r="AR244" s="3">
        <f t="shared" si="150"/>
        <v>198.68976938442455</v>
      </c>
      <c r="AS244">
        <f>IF(播種日比較!$C$11-AD244&gt;0,0,AS243+1)</f>
        <v>113</v>
      </c>
      <c r="AT244">
        <f>IF(播種日比較!$C$11-AE244&gt;0,0,AT243+1)</f>
        <v>154</v>
      </c>
      <c r="AU244">
        <f>IF(播種日比較!$C$11-AF244&gt;0,0,AU243+1)</f>
        <v>174</v>
      </c>
      <c r="AV244">
        <f>IF(播種日比較!$C$11-AG244&gt;0,0,AV243+1)</f>
        <v>182</v>
      </c>
      <c r="AW244">
        <f>IF(播種日比較!$C$11-AH244&gt;0,0,AW243+1)</f>
        <v>186</v>
      </c>
      <c r="AX244">
        <f>IF(播種日比較!$C$11-AI244&gt;0,0,AX243+1)</f>
        <v>95</v>
      </c>
      <c r="AY244">
        <f>IF(播種日比較!$C$11-AJ244&gt;0,0,AY243+1)</f>
        <v>105</v>
      </c>
      <c r="AZ244">
        <f>IF(播種日比較!$C$11-AK244&gt;0,0,AZ243+1)</f>
        <v>128</v>
      </c>
      <c r="BA244">
        <f>IF(播種日比較!$C$11-AL244&gt;0,0,BA243+1)</f>
        <v>158</v>
      </c>
      <c r="BB244">
        <f>IF(播種日比較!$C$11-AM244&gt;0,0,BB243+1)</f>
        <v>177</v>
      </c>
      <c r="BC244">
        <f>IF(播種日比較!$C$11-AN244&gt;0,0,BC243+1)</f>
        <v>120</v>
      </c>
      <c r="BD244">
        <f>IF(播種日比較!$C$11-AO244&gt;0,0,BD243+1)</f>
        <v>137</v>
      </c>
      <c r="BE244">
        <f>IF(播種日比較!$C$11-AP244&gt;0,0,BE243+1)</f>
        <v>158</v>
      </c>
      <c r="BF244">
        <f>IF(播種日比較!$C$11-AQ244&gt;0,0,BF243+1)</f>
        <v>175</v>
      </c>
      <c r="BG244">
        <f>IF(播種日比較!$C$11-AR244&gt;0,0,BG243+1)</f>
        <v>184</v>
      </c>
      <c r="BH244" s="1">
        <f t="shared" si="151"/>
        <v>42848</v>
      </c>
      <c r="BI244">
        <f t="shared" si="135"/>
        <v>0</v>
      </c>
    </row>
    <row r="245" spans="8:61" x14ac:dyDescent="0.45">
      <c r="H245" s="1" t="e">
        <f t="shared" si="153"/>
        <v>#N/A</v>
      </c>
      <c r="I245" t="e">
        <f>$H245-播種日比較!$C$5</f>
        <v>#N/A</v>
      </c>
      <c r="J245" t="e">
        <f>$H245-播種日比較!$C$6</f>
        <v>#N/A</v>
      </c>
      <c r="K245" t="e">
        <f>$H245-播種日比較!$C$7</f>
        <v>#N/A</v>
      </c>
      <c r="L245" t="e">
        <f>$H245-播種日比較!$C$8</f>
        <v>#N/A</v>
      </c>
      <c r="M245" t="e">
        <f>$H245-播種日比較!$C$9</f>
        <v>#N/A</v>
      </c>
      <c r="N245" s="3" t="e">
        <f t="shared" si="120"/>
        <v>#N/A</v>
      </c>
      <c r="O245" s="3" t="e">
        <f t="shared" si="121"/>
        <v>#N/A</v>
      </c>
      <c r="P245" s="3" t="e">
        <f t="shared" si="122"/>
        <v>#N/A</v>
      </c>
      <c r="Q245" s="3" t="e">
        <f t="shared" si="123"/>
        <v>#N/A</v>
      </c>
      <c r="R245" s="3" t="e">
        <f t="shared" si="124"/>
        <v>#N/A</v>
      </c>
      <c r="S245" s="3" t="e">
        <f t="shared" si="125"/>
        <v>#N/A</v>
      </c>
      <c r="T245" s="3" t="e">
        <f t="shared" si="126"/>
        <v>#N/A</v>
      </c>
      <c r="U245" s="3" t="e">
        <f t="shared" si="127"/>
        <v>#N/A</v>
      </c>
      <c r="V245" s="3" t="e">
        <f t="shared" si="128"/>
        <v>#N/A</v>
      </c>
      <c r="W245" s="3" t="e">
        <f t="shared" si="129"/>
        <v>#N/A</v>
      </c>
      <c r="X245" s="3" t="e">
        <f t="shared" si="130"/>
        <v>#N/A</v>
      </c>
      <c r="Y245" s="3" t="e">
        <f t="shared" si="131"/>
        <v>#N/A</v>
      </c>
      <c r="Z245" s="3" t="e">
        <f t="shared" si="132"/>
        <v>#N/A</v>
      </c>
      <c r="AA245" s="3" t="e">
        <f t="shared" si="133"/>
        <v>#N/A</v>
      </c>
      <c r="AB245" s="3" t="e">
        <f t="shared" si="134"/>
        <v>#N/A</v>
      </c>
      <c r="AC245" t="e">
        <f>IF(H245&lt;播種日比較!$C$14,0,播種日比較!$C$13*0.02*播種日比較!$C$12)</f>
        <v>#N/A</v>
      </c>
      <c r="AD245" s="3">
        <f t="shared" si="136"/>
        <v>68.240234106228513</v>
      </c>
      <c r="AE245" s="3">
        <f t="shared" si="137"/>
        <v>89.120047372632669</v>
      </c>
      <c r="AF245" s="3">
        <f t="shared" si="138"/>
        <v>120.83674098527958</v>
      </c>
      <c r="AG245" s="3">
        <f t="shared" si="139"/>
        <v>168.64634120388058</v>
      </c>
      <c r="AH245" s="3">
        <f t="shared" si="140"/>
        <v>238.98256338686642</v>
      </c>
      <c r="AI245" s="3">
        <f t="shared" si="141"/>
        <v>63.18360008900396</v>
      </c>
      <c r="AJ245" s="3">
        <f t="shared" si="142"/>
        <v>66.194301319695427</v>
      </c>
      <c r="AK245" s="3">
        <f t="shared" si="143"/>
        <v>73.949467836638732</v>
      </c>
      <c r="AL245" s="3">
        <f t="shared" si="144"/>
        <v>89.049043155781661</v>
      </c>
      <c r="AM245" s="3">
        <f t="shared" si="145"/>
        <v>117.21778933520773</v>
      </c>
      <c r="AN245" s="3">
        <f t="shared" si="146"/>
        <v>77.172331842417947</v>
      </c>
      <c r="AO245" s="3">
        <f t="shared" si="147"/>
        <v>86.8549821559767</v>
      </c>
      <c r="AP245" s="3">
        <f t="shared" si="148"/>
        <v>104.29501206713076</v>
      </c>
      <c r="AQ245" s="3">
        <f t="shared" si="149"/>
        <v>136.53073470266389</v>
      </c>
      <c r="AR245" s="3">
        <f t="shared" si="150"/>
        <v>198.68976938442455</v>
      </c>
      <c r="AS245">
        <f>IF(播種日比較!$C$11-AD245&gt;0,0,AS244+1)</f>
        <v>114</v>
      </c>
      <c r="AT245">
        <f>IF(播種日比較!$C$11-AE245&gt;0,0,AT244+1)</f>
        <v>155</v>
      </c>
      <c r="AU245">
        <f>IF(播種日比較!$C$11-AF245&gt;0,0,AU244+1)</f>
        <v>175</v>
      </c>
      <c r="AV245">
        <f>IF(播種日比較!$C$11-AG245&gt;0,0,AV244+1)</f>
        <v>183</v>
      </c>
      <c r="AW245">
        <f>IF(播種日比較!$C$11-AH245&gt;0,0,AW244+1)</f>
        <v>187</v>
      </c>
      <c r="AX245">
        <f>IF(播種日比較!$C$11-AI245&gt;0,0,AX244+1)</f>
        <v>96</v>
      </c>
      <c r="AY245">
        <f>IF(播種日比較!$C$11-AJ245&gt;0,0,AY244+1)</f>
        <v>106</v>
      </c>
      <c r="AZ245">
        <f>IF(播種日比較!$C$11-AK245&gt;0,0,AZ244+1)</f>
        <v>129</v>
      </c>
      <c r="BA245">
        <f>IF(播種日比較!$C$11-AL245&gt;0,0,BA244+1)</f>
        <v>159</v>
      </c>
      <c r="BB245">
        <f>IF(播種日比較!$C$11-AM245&gt;0,0,BB244+1)</f>
        <v>178</v>
      </c>
      <c r="BC245">
        <f>IF(播種日比較!$C$11-AN245&gt;0,0,BC244+1)</f>
        <v>121</v>
      </c>
      <c r="BD245">
        <f>IF(播種日比較!$C$11-AO245&gt;0,0,BD244+1)</f>
        <v>138</v>
      </c>
      <c r="BE245">
        <f>IF(播種日比較!$C$11-AP245&gt;0,0,BE244+1)</f>
        <v>159</v>
      </c>
      <c r="BF245">
        <f>IF(播種日比較!$C$11-AQ245&gt;0,0,BF244+1)</f>
        <v>176</v>
      </c>
      <c r="BG245">
        <f>IF(播種日比較!$C$11-AR245&gt;0,0,BG244+1)</f>
        <v>185</v>
      </c>
      <c r="BH245" s="1">
        <f t="shared" si="151"/>
        <v>42849</v>
      </c>
      <c r="BI245">
        <f t="shared" si="135"/>
        <v>0</v>
      </c>
    </row>
    <row r="246" spans="8:61" x14ac:dyDescent="0.45">
      <c r="H246" s="1" t="e">
        <f t="shared" si="153"/>
        <v>#N/A</v>
      </c>
      <c r="I246" t="e">
        <f>$H246-播種日比較!$C$5</f>
        <v>#N/A</v>
      </c>
      <c r="J246" t="e">
        <f>$H246-播種日比較!$C$6</f>
        <v>#N/A</v>
      </c>
      <c r="K246" t="e">
        <f>$H246-播種日比較!$C$7</f>
        <v>#N/A</v>
      </c>
      <c r="L246" t="e">
        <f>$H246-播種日比較!$C$8</f>
        <v>#N/A</v>
      </c>
      <c r="M246" t="e">
        <f>$H246-播種日比較!$C$9</f>
        <v>#N/A</v>
      </c>
      <c r="N246" s="3" t="e">
        <f t="shared" si="120"/>
        <v>#N/A</v>
      </c>
      <c r="O246" s="3" t="e">
        <f t="shared" si="121"/>
        <v>#N/A</v>
      </c>
      <c r="P246" s="3" t="e">
        <f t="shared" si="122"/>
        <v>#N/A</v>
      </c>
      <c r="Q246" s="3" t="e">
        <f t="shared" si="123"/>
        <v>#N/A</v>
      </c>
      <c r="R246" s="3" t="e">
        <f t="shared" si="124"/>
        <v>#N/A</v>
      </c>
      <c r="S246" s="3" t="e">
        <f t="shared" si="125"/>
        <v>#N/A</v>
      </c>
      <c r="T246" s="3" t="e">
        <f t="shared" si="126"/>
        <v>#N/A</v>
      </c>
      <c r="U246" s="3" t="e">
        <f t="shared" si="127"/>
        <v>#N/A</v>
      </c>
      <c r="V246" s="3" t="e">
        <f t="shared" si="128"/>
        <v>#N/A</v>
      </c>
      <c r="W246" s="3" t="e">
        <f t="shared" si="129"/>
        <v>#N/A</v>
      </c>
      <c r="X246" s="3" t="e">
        <f t="shared" si="130"/>
        <v>#N/A</v>
      </c>
      <c r="Y246" s="3" t="e">
        <f t="shared" si="131"/>
        <v>#N/A</v>
      </c>
      <c r="Z246" s="3" t="e">
        <f t="shared" si="132"/>
        <v>#N/A</v>
      </c>
      <c r="AA246" s="3" t="e">
        <f t="shared" si="133"/>
        <v>#N/A</v>
      </c>
      <c r="AB246" s="3" t="e">
        <f t="shared" si="134"/>
        <v>#N/A</v>
      </c>
      <c r="AC246" t="e">
        <f>IF(H246&lt;播種日比較!$C$14,0,播種日比較!$C$13*0.02*播種日比較!$C$12)</f>
        <v>#N/A</v>
      </c>
      <c r="AD246" s="3">
        <f t="shared" si="136"/>
        <v>68.240234106228513</v>
      </c>
      <c r="AE246" s="3">
        <f t="shared" si="137"/>
        <v>89.120047372632669</v>
      </c>
      <c r="AF246" s="3">
        <f t="shared" si="138"/>
        <v>120.83674098527958</v>
      </c>
      <c r="AG246" s="3">
        <f t="shared" si="139"/>
        <v>168.64634120388058</v>
      </c>
      <c r="AH246" s="3">
        <f t="shared" si="140"/>
        <v>238.98256338686642</v>
      </c>
      <c r="AI246" s="3">
        <f t="shared" si="141"/>
        <v>63.18360008900396</v>
      </c>
      <c r="AJ246" s="3">
        <f t="shared" si="142"/>
        <v>66.194301319695427</v>
      </c>
      <c r="AK246" s="3">
        <f t="shared" si="143"/>
        <v>73.949467836638732</v>
      </c>
      <c r="AL246" s="3">
        <f t="shared" si="144"/>
        <v>89.049043155781661</v>
      </c>
      <c r="AM246" s="3">
        <f t="shared" si="145"/>
        <v>117.21778933520773</v>
      </c>
      <c r="AN246" s="3">
        <f t="shared" si="146"/>
        <v>77.172331842417947</v>
      </c>
      <c r="AO246" s="3">
        <f t="shared" si="147"/>
        <v>86.8549821559767</v>
      </c>
      <c r="AP246" s="3">
        <f t="shared" si="148"/>
        <v>104.29501206713076</v>
      </c>
      <c r="AQ246" s="3">
        <f t="shared" si="149"/>
        <v>136.53073470266389</v>
      </c>
      <c r="AR246" s="3">
        <f t="shared" si="150"/>
        <v>198.68976938442455</v>
      </c>
      <c r="AS246">
        <f>IF(播種日比較!$C$11-AD246&gt;0,0,AS245+1)</f>
        <v>115</v>
      </c>
      <c r="AT246">
        <f>IF(播種日比較!$C$11-AE246&gt;0,0,AT245+1)</f>
        <v>156</v>
      </c>
      <c r="AU246">
        <f>IF(播種日比較!$C$11-AF246&gt;0,0,AU245+1)</f>
        <v>176</v>
      </c>
      <c r="AV246">
        <f>IF(播種日比較!$C$11-AG246&gt;0,0,AV245+1)</f>
        <v>184</v>
      </c>
      <c r="AW246">
        <f>IF(播種日比較!$C$11-AH246&gt;0,0,AW245+1)</f>
        <v>188</v>
      </c>
      <c r="AX246">
        <f>IF(播種日比較!$C$11-AI246&gt;0,0,AX245+1)</f>
        <v>97</v>
      </c>
      <c r="AY246">
        <f>IF(播種日比較!$C$11-AJ246&gt;0,0,AY245+1)</f>
        <v>107</v>
      </c>
      <c r="AZ246">
        <f>IF(播種日比較!$C$11-AK246&gt;0,0,AZ245+1)</f>
        <v>130</v>
      </c>
      <c r="BA246">
        <f>IF(播種日比較!$C$11-AL246&gt;0,0,BA245+1)</f>
        <v>160</v>
      </c>
      <c r="BB246">
        <f>IF(播種日比較!$C$11-AM246&gt;0,0,BB245+1)</f>
        <v>179</v>
      </c>
      <c r="BC246">
        <f>IF(播種日比較!$C$11-AN246&gt;0,0,BC245+1)</f>
        <v>122</v>
      </c>
      <c r="BD246">
        <f>IF(播種日比較!$C$11-AO246&gt;0,0,BD245+1)</f>
        <v>139</v>
      </c>
      <c r="BE246">
        <f>IF(播種日比較!$C$11-AP246&gt;0,0,BE245+1)</f>
        <v>160</v>
      </c>
      <c r="BF246">
        <f>IF(播種日比較!$C$11-AQ246&gt;0,0,BF245+1)</f>
        <v>177</v>
      </c>
      <c r="BG246">
        <f>IF(播種日比較!$C$11-AR246&gt;0,0,BG245+1)</f>
        <v>186</v>
      </c>
      <c r="BH246" s="1">
        <f t="shared" si="151"/>
        <v>42850</v>
      </c>
      <c r="BI246">
        <f t="shared" si="135"/>
        <v>0</v>
      </c>
    </row>
    <row r="247" spans="8:61" x14ac:dyDescent="0.45">
      <c r="H247" s="1" t="e">
        <f t="shared" si="153"/>
        <v>#N/A</v>
      </c>
      <c r="I247" t="e">
        <f>$H247-播種日比較!$C$5</f>
        <v>#N/A</v>
      </c>
      <c r="J247" t="e">
        <f>$H247-播種日比較!$C$6</f>
        <v>#N/A</v>
      </c>
      <c r="K247" t="e">
        <f>$H247-播種日比較!$C$7</f>
        <v>#N/A</v>
      </c>
      <c r="L247" t="e">
        <f>$H247-播種日比較!$C$8</f>
        <v>#N/A</v>
      </c>
      <c r="M247" t="e">
        <f>$H247-播種日比較!$C$9</f>
        <v>#N/A</v>
      </c>
      <c r="N247" s="3" t="e">
        <f t="shared" si="120"/>
        <v>#N/A</v>
      </c>
      <c r="O247" s="3" t="e">
        <f t="shared" si="121"/>
        <v>#N/A</v>
      </c>
      <c r="P247" s="3" t="e">
        <f t="shared" si="122"/>
        <v>#N/A</v>
      </c>
      <c r="Q247" s="3" t="e">
        <f t="shared" si="123"/>
        <v>#N/A</v>
      </c>
      <c r="R247" s="3" t="e">
        <f t="shared" si="124"/>
        <v>#N/A</v>
      </c>
      <c r="S247" s="3" t="e">
        <f t="shared" si="125"/>
        <v>#N/A</v>
      </c>
      <c r="T247" s="3" t="e">
        <f t="shared" si="126"/>
        <v>#N/A</v>
      </c>
      <c r="U247" s="3" t="e">
        <f t="shared" si="127"/>
        <v>#N/A</v>
      </c>
      <c r="V247" s="3" t="e">
        <f t="shared" si="128"/>
        <v>#N/A</v>
      </c>
      <c r="W247" s="3" t="e">
        <f t="shared" si="129"/>
        <v>#N/A</v>
      </c>
      <c r="X247" s="3" t="e">
        <f t="shared" si="130"/>
        <v>#N/A</v>
      </c>
      <c r="Y247" s="3" t="e">
        <f t="shared" si="131"/>
        <v>#N/A</v>
      </c>
      <c r="Z247" s="3" t="e">
        <f t="shared" si="132"/>
        <v>#N/A</v>
      </c>
      <c r="AA247" s="3" t="e">
        <f t="shared" si="133"/>
        <v>#N/A</v>
      </c>
      <c r="AB247" s="3" t="e">
        <f t="shared" si="134"/>
        <v>#N/A</v>
      </c>
      <c r="AC247" t="e">
        <f>IF(H247&lt;播種日比較!$C$14,0,播種日比較!$C$13*0.02*播種日比較!$C$12)</f>
        <v>#N/A</v>
      </c>
      <c r="AD247" s="3">
        <f t="shared" si="136"/>
        <v>68.240234106228513</v>
      </c>
      <c r="AE247" s="3">
        <f t="shared" si="137"/>
        <v>89.120047372632669</v>
      </c>
      <c r="AF247" s="3">
        <f t="shared" si="138"/>
        <v>120.83674098527958</v>
      </c>
      <c r="AG247" s="3">
        <f t="shared" si="139"/>
        <v>168.64634120388058</v>
      </c>
      <c r="AH247" s="3">
        <f t="shared" si="140"/>
        <v>238.98256338686642</v>
      </c>
      <c r="AI247" s="3">
        <f t="shared" si="141"/>
        <v>63.18360008900396</v>
      </c>
      <c r="AJ247" s="3">
        <f t="shared" si="142"/>
        <v>66.194301319695427</v>
      </c>
      <c r="AK247" s="3">
        <f t="shared" si="143"/>
        <v>73.949467836638732</v>
      </c>
      <c r="AL247" s="3">
        <f t="shared" si="144"/>
        <v>89.049043155781661</v>
      </c>
      <c r="AM247" s="3">
        <f t="shared" si="145"/>
        <v>117.21778933520773</v>
      </c>
      <c r="AN247" s="3">
        <f t="shared" si="146"/>
        <v>77.172331842417947</v>
      </c>
      <c r="AO247" s="3">
        <f t="shared" si="147"/>
        <v>86.8549821559767</v>
      </c>
      <c r="AP247" s="3">
        <f t="shared" si="148"/>
        <v>104.29501206713076</v>
      </c>
      <c r="AQ247" s="3">
        <f t="shared" si="149"/>
        <v>136.53073470266389</v>
      </c>
      <c r="AR247" s="3">
        <f t="shared" si="150"/>
        <v>198.68976938442455</v>
      </c>
      <c r="AS247">
        <f>IF(播種日比較!$C$11-AD247&gt;0,0,AS246+1)</f>
        <v>116</v>
      </c>
      <c r="AT247">
        <f>IF(播種日比較!$C$11-AE247&gt;0,0,AT246+1)</f>
        <v>157</v>
      </c>
      <c r="AU247">
        <f>IF(播種日比較!$C$11-AF247&gt;0,0,AU246+1)</f>
        <v>177</v>
      </c>
      <c r="AV247">
        <f>IF(播種日比較!$C$11-AG247&gt;0,0,AV246+1)</f>
        <v>185</v>
      </c>
      <c r="AW247">
        <f>IF(播種日比較!$C$11-AH247&gt;0,0,AW246+1)</f>
        <v>189</v>
      </c>
      <c r="AX247">
        <f>IF(播種日比較!$C$11-AI247&gt;0,0,AX246+1)</f>
        <v>98</v>
      </c>
      <c r="AY247">
        <f>IF(播種日比較!$C$11-AJ247&gt;0,0,AY246+1)</f>
        <v>108</v>
      </c>
      <c r="AZ247">
        <f>IF(播種日比較!$C$11-AK247&gt;0,0,AZ246+1)</f>
        <v>131</v>
      </c>
      <c r="BA247">
        <f>IF(播種日比較!$C$11-AL247&gt;0,0,BA246+1)</f>
        <v>161</v>
      </c>
      <c r="BB247">
        <f>IF(播種日比較!$C$11-AM247&gt;0,0,BB246+1)</f>
        <v>180</v>
      </c>
      <c r="BC247">
        <f>IF(播種日比較!$C$11-AN247&gt;0,0,BC246+1)</f>
        <v>123</v>
      </c>
      <c r="BD247">
        <f>IF(播種日比較!$C$11-AO247&gt;0,0,BD246+1)</f>
        <v>140</v>
      </c>
      <c r="BE247">
        <f>IF(播種日比較!$C$11-AP247&gt;0,0,BE246+1)</f>
        <v>161</v>
      </c>
      <c r="BF247">
        <f>IF(播種日比較!$C$11-AQ247&gt;0,0,BF246+1)</f>
        <v>178</v>
      </c>
      <c r="BG247">
        <f>IF(播種日比較!$C$11-AR247&gt;0,0,BG246+1)</f>
        <v>187</v>
      </c>
      <c r="BH247" s="1">
        <f t="shared" si="151"/>
        <v>42851</v>
      </c>
      <c r="BI247">
        <f t="shared" si="135"/>
        <v>0</v>
      </c>
    </row>
    <row r="248" spans="8:61" x14ac:dyDescent="0.45">
      <c r="H248" s="1" t="e">
        <f t="shared" si="153"/>
        <v>#N/A</v>
      </c>
      <c r="I248" t="e">
        <f>$H248-播種日比較!$C$5</f>
        <v>#N/A</v>
      </c>
      <c r="J248" t="e">
        <f>$H248-播種日比較!$C$6</f>
        <v>#N/A</v>
      </c>
      <c r="K248" t="e">
        <f>$H248-播種日比較!$C$7</f>
        <v>#N/A</v>
      </c>
      <c r="L248" t="e">
        <f>$H248-播種日比較!$C$8</f>
        <v>#N/A</v>
      </c>
      <c r="M248" t="e">
        <f>$H248-播種日比較!$C$9</f>
        <v>#N/A</v>
      </c>
      <c r="N248" s="3" t="e">
        <f t="shared" si="120"/>
        <v>#N/A</v>
      </c>
      <c r="O248" s="3" t="e">
        <f t="shared" si="121"/>
        <v>#N/A</v>
      </c>
      <c r="P248" s="3" t="e">
        <f t="shared" si="122"/>
        <v>#N/A</v>
      </c>
      <c r="Q248" s="3" t="e">
        <f t="shared" si="123"/>
        <v>#N/A</v>
      </c>
      <c r="R248" s="3" t="e">
        <f t="shared" si="124"/>
        <v>#N/A</v>
      </c>
      <c r="S248" s="3" t="e">
        <f t="shared" si="125"/>
        <v>#N/A</v>
      </c>
      <c r="T248" s="3" t="e">
        <f t="shared" si="126"/>
        <v>#N/A</v>
      </c>
      <c r="U248" s="3" t="e">
        <f t="shared" si="127"/>
        <v>#N/A</v>
      </c>
      <c r="V248" s="3" t="e">
        <f t="shared" si="128"/>
        <v>#N/A</v>
      </c>
      <c r="W248" s="3" t="e">
        <f t="shared" si="129"/>
        <v>#N/A</v>
      </c>
      <c r="X248" s="3" t="e">
        <f t="shared" si="130"/>
        <v>#N/A</v>
      </c>
      <c r="Y248" s="3" t="e">
        <f t="shared" si="131"/>
        <v>#N/A</v>
      </c>
      <c r="Z248" s="3" t="e">
        <f t="shared" si="132"/>
        <v>#N/A</v>
      </c>
      <c r="AA248" s="3" t="e">
        <f t="shared" si="133"/>
        <v>#N/A</v>
      </c>
      <c r="AB248" s="3" t="e">
        <f t="shared" si="134"/>
        <v>#N/A</v>
      </c>
      <c r="AC248" t="e">
        <f>IF(H248&lt;播種日比較!$C$14,0,播種日比較!$C$13*0.02*播種日比較!$C$12)</f>
        <v>#N/A</v>
      </c>
      <c r="AD248" s="3">
        <f t="shared" si="136"/>
        <v>68.240234106228513</v>
      </c>
      <c r="AE248" s="3">
        <f t="shared" si="137"/>
        <v>89.120047372632669</v>
      </c>
      <c r="AF248" s="3">
        <f t="shared" si="138"/>
        <v>120.83674098527958</v>
      </c>
      <c r="AG248" s="3">
        <f t="shared" si="139"/>
        <v>168.64634120388058</v>
      </c>
      <c r="AH248" s="3">
        <f t="shared" si="140"/>
        <v>238.98256338686642</v>
      </c>
      <c r="AI248" s="3">
        <f t="shared" si="141"/>
        <v>63.18360008900396</v>
      </c>
      <c r="AJ248" s="3">
        <f t="shared" si="142"/>
        <v>66.194301319695427</v>
      </c>
      <c r="AK248" s="3">
        <f t="shared" si="143"/>
        <v>73.949467836638732</v>
      </c>
      <c r="AL248" s="3">
        <f t="shared" si="144"/>
        <v>89.049043155781661</v>
      </c>
      <c r="AM248" s="3">
        <f t="shared" si="145"/>
        <v>117.21778933520773</v>
      </c>
      <c r="AN248" s="3">
        <f t="shared" si="146"/>
        <v>77.172331842417947</v>
      </c>
      <c r="AO248" s="3">
        <f t="shared" si="147"/>
        <v>86.8549821559767</v>
      </c>
      <c r="AP248" s="3">
        <f t="shared" si="148"/>
        <v>104.29501206713076</v>
      </c>
      <c r="AQ248" s="3">
        <f t="shared" si="149"/>
        <v>136.53073470266389</v>
      </c>
      <c r="AR248" s="3">
        <f t="shared" si="150"/>
        <v>198.68976938442455</v>
      </c>
      <c r="AS248">
        <f>IF(播種日比較!$C$11-AD248&gt;0,0,AS247+1)</f>
        <v>117</v>
      </c>
      <c r="AT248">
        <f>IF(播種日比較!$C$11-AE248&gt;0,0,AT247+1)</f>
        <v>158</v>
      </c>
      <c r="AU248">
        <f>IF(播種日比較!$C$11-AF248&gt;0,0,AU247+1)</f>
        <v>178</v>
      </c>
      <c r="AV248">
        <f>IF(播種日比較!$C$11-AG248&gt;0,0,AV247+1)</f>
        <v>186</v>
      </c>
      <c r="AW248">
        <f>IF(播種日比較!$C$11-AH248&gt;0,0,AW247+1)</f>
        <v>190</v>
      </c>
      <c r="AX248">
        <f>IF(播種日比較!$C$11-AI248&gt;0,0,AX247+1)</f>
        <v>99</v>
      </c>
      <c r="AY248">
        <f>IF(播種日比較!$C$11-AJ248&gt;0,0,AY247+1)</f>
        <v>109</v>
      </c>
      <c r="AZ248">
        <f>IF(播種日比較!$C$11-AK248&gt;0,0,AZ247+1)</f>
        <v>132</v>
      </c>
      <c r="BA248">
        <f>IF(播種日比較!$C$11-AL248&gt;0,0,BA247+1)</f>
        <v>162</v>
      </c>
      <c r="BB248">
        <f>IF(播種日比較!$C$11-AM248&gt;0,0,BB247+1)</f>
        <v>181</v>
      </c>
      <c r="BC248">
        <f>IF(播種日比較!$C$11-AN248&gt;0,0,BC247+1)</f>
        <v>124</v>
      </c>
      <c r="BD248">
        <f>IF(播種日比較!$C$11-AO248&gt;0,0,BD247+1)</f>
        <v>141</v>
      </c>
      <c r="BE248">
        <f>IF(播種日比較!$C$11-AP248&gt;0,0,BE247+1)</f>
        <v>162</v>
      </c>
      <c r="BF248">
        <f>IF(播種日比較!$C$11-AQ248&gt;0,0,BF247+1)</f>
        <v>179</v>
      </c>
      <c r="BG248">
        <f>IF(播種日比較!$C$11-AR248&gt;0,0,BG247+1)</f>
        <v>188</v>
      </c>
      <c r="BH248" s="1">
        <f t="shared" si="151"/>
        <v>42852</v>
      </c>
      <c r="BI248">
        <f t="shared" si="135"/>
        <v>0</v>
      </c>
    </row>
    <row r="249" spans="8:61" x14ac:dyDescent="0.45">
      <c r="H249" s="1" t="e">
        <f t="shared" si="153"/>
        <v>#N/A</v>
      </c>
      <c r="I249" t="e">
        <f>$H249-播種日比較!$C$5</f>
        <v>#N/A</v>
      </c>
      <c r="J249" t="e">
        <f>$H249-播種日比較!$C$6</f>
        <v>#N/A</v>
      </c>
      <c r="K249" t="e">
        <f>$H249-播種日比較!$C$7</f>
        <v>#N/A</v>
      </c>
      <c r="L249" t="e">
        <f>$H249-播種日比較!$C$8</f>
        <v>#N/A</v>
      </c>
      <c r="M249" t="e">
        <f>$H249-播種日比較!$C$9</f>
        <v>#N/A</v>
      </c>
      <c r="N249" s="3" t="e">
        <f t="shared" si="120"/>
        <v>#N/A</v>
      </c>
      <c r="O249" s="3" t="e">
        <f t="shared" si="121"/>
        <v>#N/A</v>
      </c>
      <c r="P249" s="3" t="e">
        <f t="shared" si="122"/>
        <v>#N/A</v>
      </c>
      <c r="Q249" s="3" t="e">
        <f t="shared" si="123"/>
        <v>#N/A</v>
      </c>
      <c r="R249" s="3" t="e">
        <f t="shared" si="124"/>
        <v>#N/A</v>
      </c>
      <c r="S249" s="3" t="e">
        <f t="shared" si="125"/>
        <v>#N/A</v>
      </c>
      <c r="T249" s="3" t="e">
        <f t="shared" si="126"/>
        <v>#N/A</v>
      </c>
      <c r="U249" s="3" t="e">
        <f t="shared" si="127"/>
        <v>#N/A</v>
      </c>
      <c r="V249" s="3" t="e">
        <f t="shared" si="128"/>
        <v>#N/A</v>
      </c>
      <c r="W249" s="3" t="e">
        <f t="shared" si="129"/>
        <v>#N/A</v>
      </c>
      <c r="X249" s="3" t="e">
        <f t="shared" si="130"/>
        <v>#N/A</v>
      </c>
      <c r="Y249" s="3" t="e">
        <f t="shared" si="131"/>
        <v>#N/A</v>
      </c>
      <c r="Z249" s="3" t="e">
        <f t="shared" si="132"/>
        <v>#N/A</v>
      </c>
      <c r="AA249" s="3" t="e">
        <f t="shared" si="133"/>
        <v>#N/A</v>
      </c>
      <c r="AB249" s="3" t="e">
        <f t="shared" si="134"/>
        <v>#N/A</v>
      </c>
      <c r="AC249" t="e">
        <f>IF(H249&lt;播種日比較!$C$14,0,播種日比較!$C$13*0.02*播種日比較!$C$12)</f>
        <v>#N/A</v>
      </c>
      <c r="AD249" s="3">
        <f t="shared" si="136"/>
        <v>68.240234106228513</v>
      </c>
      <c r="AE249" s="3">
        <f t="shared" si="137"/>
        <v>89.120047372632669</v>
      </c>
      <c r="AF249" s="3">
        <f t="shared" si="138"/>
        <v>120.83674098527958</v>
      </c>
      <c r="AG249" s="3">
        <f t="shared" si="139"/>
        <v>168.64634120388058</v>
      </c>
      <c r="AH249" s="3">
        <f t="shared" si="140"/>
        <v>238.98256338686642</v>
      </c>
      <c r="AI249" s="3">
        <f t="shared" si="141"/>
        <v>63.18360008900396</v>
      </c>
      <c r="AJ249" s="3">
        <f t="shared" si="142"/>
        <v>66.194301319695427</v>
      </c>
      <c r="AK249" s="3">
        <f t="shared" si="143"/>
        <v>73.949467836638732</v>
      </c>
      <c r="AL249" s="3">
        <f t="shared" si="144"/>
        <v>89.049043155781661</v>
      </c>
      <c r="AM249" s="3">
        <f t="shared" si="145"/>
        <v>117.21778933520773</v>
      </c>
      <c r="AN249" s="3">
        <f t="shared" si="146"/>
        <v>77.172331842417947</v>
      </c>
      <c r="AO249" s="3">
        <f t="shared" si="147"/>
        <v>86.8549821559767</v>
      </c>
      <c r="AP249" s="3">
        <f t="shared" si="148"/>
        <v>104.29501206713076</v>
      </c>
      <c r="AQ249" s="3">
        <f t="shared" si="149"/>
        <v>136.53073470266389</v>
      </c>
      <c r="AR249" s="3">
        <f t="shared" si="150"/>
        <v>198.68976938442455</v>
      </c>
      <c r="AS249">
        <f>IF(播種日比較!$C$11-AD249&gt;0,0,AS248+1)</f>
        <v>118</v>
      </c>
      <c r="AT249">
        <f>IF(播種日比較!$C$11-AE249&gt;0,0,AT248+1)</f>
        <v>159</v>
      </c>
      <c r="AU249">
        <f>IF(播種日比較!$C$11-AF249&gt;0,0,AU248+1)</f>
        <v>179</v>
      </c>
      <c r="AV249">
        <f>IF(播種日比較!$C$11-AG249&gt;0,0,AV248+1)</f>
        <v>187</v>
      </c>
      <c r="AW249">
        <f>IF(播種日比較!$C$11-AH249&gt;0,0,AW248+1)</f>
        <v>191</v>
      </c>
      <c r="AX249">
        <f>IF(播種日比較!$C$11-AI249&gt;0,0,AX248+1)</f>
        <v>100</v>
      </c>
      <c r="AY249">
        <f>IF(播種日比較!$C$11-AJ249&gt;0,0,AY248+1)</f>
        <v>110</v>
      </c>
      <c r="AZ249">
        <f>IF(播種日比較!$C$11-AK249&gt;0,0,AZ248+1)</f>
        <v>133</v>
      </c>
      <c r="BA249">
        <f>IF(播種日比較!$C$11-AL249&gt;0,0,BA248+1)</f>
        <v>163</v>
      </c>
      <c r="BB249">
        <f>IF(播種日比較!$C$11-AM249&gt;0,0,BB248+1)</f>
        <v>182</v>
      </c>
      <c r="BC249">
        <f>IF(播種日比較!$C$11-AN249&gt;0,0,BC248+1)</f>
        <v>125</v>
      </c>
      <c r="BD249">
        <f>IF(播種日比較!$C$11-AO249&gt;0,0,BD248+1)</f>
        <v>142</v>
      </c>
      <c r="BE249">
        <f>IF(播種日比較!$C$11-AP249&gt;0,0,BE248+1)</f>
        <v>163</v>
      </c>
      <c r="BF249">
        <f>IF(播種日比較!$C$11-AQ249&gt;0,0,BF248+1)</f>
        <v>180</v>
      </c>
      <c r="BG249">
        <f>IF(播種日比較!$C$11-AR249&gt;0,0,BG248+1)</f>
        <v>189</v>
      </c>
      <c r="BH249" s="1">
        <f t="shared" si="151"/>
        <v>42853</v>
      </c>
      <c r="BI249">
        <f t="shared" si="135"/>
        <v>0</v>
      </c>
    </row>
    <row r="250" spans="8:61" x14ac:dyDescent="0.45">
      <c r="H250" s="1" t="e">
        <f t="shared" si="153"/>
        <v>#N/A</v>
      </c>
      <c r="I250" t="e">
        <f>$H250-播種日比較!$C$5</f>
        <v>#N/A</v>
      </c>
      <c r="J250" t="e">
        <f>$H250-播種日比較!$C$6</f>
        <v>#N/A</v>
      </c>
      <c r="K250" t="e">
        <f>$H250-播種日比較!$C$7</f>
        <v>#N/A</v>
      </c>
      <c r="L250" t="e">
        <f>$H250-播種日比較!$C$8</f>
        <v>#N/A</v>
      </c>
      <c r="M250" t="e">
        <f>$H250-播種日比較!$C$9</f>
        <v>#N/A</v>
      </c>
      <c r="N250" s="3" t="e">
        <f t="shared" si="120"/>
        <v>#N/A</v>
      </c>
      <c r="O250" s="3" t="e">
        <f t="shared" si="121"/>
        <v>#N/A</v>
      </c>
      <c r="P250" s="3" t="e">
        <f t="shared" si="122"/>
        <v>#N/A</v>
      </c>
      <c r="Q250" s="3" t="e">
        <f t="shared" si="123"/>
        <v>#N/A</v>
      </c>
      <c r="R250" s="3" t="e">
        <f t="shared" si="124"/>
        <v>#N/A</v>
      </c>
      <c r="S250" s="3" t="e">
        <f t="shared" si="125"/>
        <v>#N/A</v>
      </c>
      <c r="T250" s="3" t="e">
        <f t="shared" si="126"/>
        <v>#N/A</v>
      </c>
      <c r="U250" s="3" t="e">
        <f t="shared" si="127"/>
        <v>#N/A</v>
      </c>
      <c r="V250" s="3" t="e">
        <f t="shared" si="128"/>
        <v>#N/A</v>
      </c>
      <c r="W250" s="3" t="e">
        <f t="shared" si="129"/>
        <v>#N/A</v>
      </c>
      <c r="X250" s="3" t="e">
        <f t="shared" si="130"/>
        <v>#N/A</v>
      </c>
      <c r="Y250" s="3" t="e">
        <f t="shared" si="131"/>
        <v>#N/A</v>
      </c>
      <c r="Z250" s="3" t="e">
        <f t="shared" si="132"/>
        <v>#N/A</v>
      </c>
      <c r="AA250" s="3" t="e">
        <f t="shared" si="133"/>
        <v>#N/A</v>
      </c>
      <c r="AB250" s="3" t="e">
        <f t="shared" si="134"/>
        <v>#N/A</v>
      </c>
      <c r="AC250" t="e">
        <f>IF(H250&lt;播種日比較!$C$14,0,播種日比較!$C$13*0.02*播種日比較!$C$12)</f>
        <v>#N/A</v>
      </c>
      <c r="AD250" s="3">
        <f t="shared" si="136"/>
        <v>68.240234106228513</v>
      </c>
      <c r="AE250" s="3">
        <f t="shared" si="137"/>
        <v>89.120047372632669</v>
      </c>
      <c r="AF250" s="3">
        <f t="shared" si="138"/>
        <v>120.83674098527958</v>
      </c>
      <c r="AG250" s="3">
        <f t="shared" si="139"/>
        <v>168.64634120388058</v>
      </c>
      <c r="AH250" s="3">
        <f t="shared" si="140"/>
        <v>238.98256338686642</v>
      </c>
      <c r="AI250" s="3">
        <f t="shared" si="141"/>
        <v>63.18360008900396</v>
      </c>
      <c r="AJ250" s="3">
        <f t="shared" si="142"/>
        <v>66.194301319695427</v>
      </c>
      <c r="AK250" s="3">
        <f t="shared" si="143"/>
        <v>73.949467836638732</v>
      </c>
      <c r="AL250" s="3">
        <f t="shared" si="144"/>
        <v>89.049043155781661</v>
      </c>
      <c r="AM250" s="3">
        <f t="shared" si="145"/>
        <v>117.21778933520773</v>
      </c>
      <c r="AN250" s="3">
        <f t="shared" si="146"/>
        <v>77.172331842417947</v>
      </c>
      <c r="AO250" s="3">
        <f t="shared" si="147"/>
        <v>86.8549821559767</v>
      </c>
      <c r="AP250" s="3">
        <f t="shared" si="148"/>
        <v>104.29501206713076</v>
      </c>
      <c r="AQ250" s="3">
        <f t="shared" si="149"/>
        <v>136.53073470266389</v>
      </c>
      <c r="AR250" s="3">
        <f t="shared" si="150"/>
        <v>198.68976938442455</v>
      </c>
      <c r="AS250">
        <f>IF(播種日比較!$C$11-AD250&gt;0,0,AS249+1)</f>
        <v>119</v>
      </c>
      <c r="AT250">
        <f>IF(播種日比較!$C$11-AE250&gt;0,0,AT249+1)</f>
        <v>160</v>
      </c>
      <c r="AU250">
        <f>IF(播種日比較!$C$11-AF250&gt;0,0,AU249+1)</f>
        <v>180</v>
      </c>
      <c r="AV250">
        <f>IF(播種日比較!$C$11-AG250&gt;0,0,AV249+1)</f>
        <v>188</v>
      </c>
      <c r="AW250">
        <f>IF(播種日比較!$C$11-AH250&gt;0,0,AW249+1)</f>
        <v>192</v>
      </c>
      <c r="AX250">
        <f>IF(播種日比較!$C$11-AI250&gt;0,0,AX249+1)</f>
        <v>101</v>
      </c>
      <c r="AY250">
        <f>IF(播種日比較!$C$11-AJ250&gt;0,0,AY249+1)</f>
        <v>111</v>
      </c>
      <c r="AZ250">
        <f>IF(播種日比較!$C$11-AK250&gt;0,0,AZ249+1)</f>
        <v>134</v>
      </c>
      <c r="BA250">
        <f>IF(播種日比較!$C$11-AL250&gt;0,0,BA249+1)</f>
        <v>164</v>
      </c>
      <c r="BB250">
        <f>IF(播種日比較!$C$11-AM250&gt;0,0,BB249+1)</f>
        <v>183</v>
      </c>
      <c r="BC250">
        <f>IF(播種日比較!$C$11-AN250&gt;0,0,BC249+1)</f>
        <v>126</v>
      </c>
      <c r="BD250">
        <f>IF(播種日比較!$C$11-AO250&gt;0,0,BD249+1)</f>
        <v>143</v>
      </c>
      <c r="BE250">
        <f>IF(播種日比較!$C$11-AP250&gt;0,0,BE249+1)</f>
        <v>164</v>
      </c>
      <c r="BF250">
        <f>IF(播種日比較!$C$11-AQ250&gt;0,0,BF249+1)</f>
        <v>181</v>
      </c>
      <c r="BG250">
        <f>IF(播種日比較!$C$11-AR250&gt;0,0,BG249+1)</f>
        <v>190</v>
      </c>
      <c r="BH250" s="1">
        <f t="shared" si="151"/>
        <v>42854</v>
      </c>
      <c r="BI250">
        <f t="shared" si="135"/>
        <v>0</v>
      </c>
    </row>
    <row r="251" spans="8:61" x14ac:dyDescent="0.45">
      <c r="H251" s="1" t="e">
        <f t="shared" si="153"/>
        <v>#N/A</v>
      </c>
      <c r="I251" t="e">
        <f>$H251-播種日比較!$C$5</f>
        <v>#N/A</v>
      </c>
      <c r="J251" t="e">
        <f>$H251-播種日比較!$C$6</f>
        <v>#N/A</v>
      </c>
      <c r="K251" t="e">
        <f>$H251-播種日比較!$C$7</f>
        <v>#N/A</v>
      </c>
      <c r="L251" t="e">
        <f>$H251-播種日比較!$C$8</f>
        <v>#N/A</v>
      </c>
      <c r="M251" t="e">
        <f>$H251-播種日比較!$C$9</f>
        <v>#N/A</v>
      </c>
      <c r="N251" s="3" t="e">
        <f t="shared" si="120"/>
        <v>#N/A</v>
      </c>
      <c r="O251" s="3" t="e">
        <f t="shared" si="121"/>
        <v>#N/A</v>
      </c>
      <c r="P251" s="3" t="e">
        <f t="shared" si="122"/>
        <v>#N/A</v>
      </c>
      <c r="Q251" s="3" t="e">
        <f t="shared" si="123"/>
        <v>#N/A</v>
      </c>
      <c r="R251" s="3" t="e">
        <f t="shared" si="124"/>
        <v>#N/A</v>
      </c>
      <c r="S251" s="3" t="e">
        <f t="shared" si="125"/>
        <v>#N/A</v>
      </c>
      <c r="T251" s="3" t="e">
        <f t="shared" si="126"/>
        <v>#N/A</v>
      </c>
      <c r="U251" s="3" t="e">
        <f t="shared" si="127"/>
        <v>#N/A</v>
      </c>
      <c r="V251" s="3" t="e">
        <f t="shared" si="128"/>
        <v>#N/A</v>
      </c>
      <c r="W251" s="3" t="e">
        <f t="shared" si="129"/>
        <v>#N/A</v>
      </c>
      <c r="X251" s="3" t="e">
        <f t="shared" si="130"/>
        <v>#N/A</v>
      </c>
      <c r="Y251" s="3" t="e">
        <f t="shared" si="131"/>
        <v>#N/A</v>
      </c>
      <c r="Z251" s="3" t="e">
        <f t="shared" si="132"/>
        <v>#N/A</v>
      </c>
      <c r="AA251" s="3" t="e">
        <f t="shared" si="133"/>
        <v>#N/A</v>
      </c>
      <c r="AB251" s="3" t="e">
        <f t="shared" si="134"/>
        <v>#N/A</v>
      </c>
      <c r="AC251" t="e">
        <f>IF(H251&lt;播種日比較!$C$14,0,播種日比較!$C$13*0.02*播種日比較!$C$12)</f>
        <v>#N/A</v>
      </c>
      <c r="AD251" s="3">
        <f t="shared" si="136"/>
        <v>68.240234106228513</v>
      </c>
      <c r="AE251" s="3">
        <f t="shared" si="137"/>
        <v>89.120047372632669</v>
      </c>
      <c r="AF251" s="3">
        <f t="shared" si="138"/>
        <v>120.83674098527958</v>
      </c>
      <c r="AG251" s="3">
        <f t="shared" si="139"/>
        <v>168.64634120388058</v>
      </c>
      <c r="AH251" s="3">
        <f t="shared" si="140"/>
        <v>238.98256338686642</v>
      </c>
      <c r="AI251" s="3">
        <f t="shared" si="141"/>
        <v>63.18360008900396</v>
      </c>
      <c r="AJ251" s="3">
        <f t="shared" si="142"/>
        <v>66.194301319695427</v>
      </c>
      <c r="AK251" s="3">
        <f t="shared" si="143"/>
        <v>73.949467836638732</v>
      </c>
      <c r="AL251" s="3">
        <f t="shared" si="144"/>
        <v>89.049043155781661</v>
      </c>
      <c r="AM251" s="3">
        <f t="shared" si="145"/>
        <v>117.21778933520773</v>
      </c>
      <c r="AN251" s="3">
        <f t="shared" si="146"/>
        <v>77.172331842417947</v>
      </c>
      <c r="AO251" s="3">
        <f t="shared" si="147"/>
        <v>86.8549821559767</v>
      </c>
      <c r="AP251" s="3">
        <f t="shared" si="148"/>
        <v>104.29501206713076</v>
      </c>
      <c r="AQ251" s="3">
        <f t="shared" si="149"/>
        <v>136.53073470266389</v>
      </c>
      <c r="AR251" s="3">
        <f t="shared" si="150"/>
        <v>198.68976938442455</v>
      </c>
      <c r="AS251">
        <f>IF(播種日比較!$C$11-AD251&gt;0,0,AS250+1)</f>
        <v>120</v>
      </c>
      <c r="AT251">
        <f>IF(播種日比較!$C$11-AE251&gt;0,0,AT250+1)</f>
        <v>161</v>
      </c>
      <c r="AU251">
        <f>IF(播種日比較!$C$11-AF251&gt;0,0,AU250+1)</f>
        <v>181</v>
      </c>
      <c r="AV251">
        <f>IF(播種日比較!$C$11-AG251&gt;0,0,AV250+1)</f>
        <v>189</v>
      </c>
      <c r="AW251">
        <f>IF(播種日比較!$C$11-AH251&gt;0,0,AW250+1)</f>
        <v>193</v>
      </c>
      <c r="AX251">
        <f>IF(播種日比較!$C$11-AI251&gt;0,0,AX250+1)</f>
        <v>102</v>
      </c>
      <c r="AY251">
        <f>IF(播種日比較!$C$11-AJ251&gt;0,0,AY250+1)</f>
        <v>112</v>
      </c>
      <c r="AZ251">
        <f>IF(播種日比較!$C$11-AK251&gt;0,0,AZ250+1)</f>
        <v>135</v>
      </c>
      <c r="BA251">
        <f>IF(播種日比較!$C$11-AL251&gt;0,0,BA250+1)</f>
        <v>165</v>
      </c>
      <c r="BB251">
        <f>IF(播種日比較!$C$11-AM251&gt;0,0,BB250+1)</f>
        <v>184</v>
      </c>
      <c r="BC251">
        <f>IF(播種日比較!$C$11-AN251&gt;0,0,BC250+1)</f>
        <v>127</v>
      </c>
      <c r="BD251">
        <f>IF(播種日比較!$C$11-AO251&gt;0,0,BD250+1)</f>
        <v>144</v>
      </c>
      <c r="BE251">
        <f>IF(播種日比較!$C$11-AP251&gt;0,0,BE250+1)</f>
        <v>165</v>
      </c>
      <c r="BF251">
        <f>IF(播種日比較!$C$11-AQ251&gt;0,0,BF250+1)</f>
        <v>182</v>
      </c>
      <c r="BG251">
        <f>IF(播種日比較!$C$11-AR251&gt;0,0,BG250+1)</f>
        <v>191</v>
      </c>
      <c r="BH251" s="1">
        <f t="shared" si="151"/>
        <v>42855</v>
      </c>
      <c r="BI251">
        <f t="shared" si="135"/>
        <v>0</v>
      </c>
    </row>
    <row r="252" spans="8:61" x14ac:dyDescent="0.45">
      <c r="H252" s="1" t="e">
        <f t="shared" si="153"/>
        <v>#N/A</v>
      </c>
      <c r="I252" t="e">
        <f>$H252-播種日比較!$C$5</f>
        <v>#N/A</v>
      </c>
      <c r="J252" t="e">
        <f>$H252-播種日比較!$C$6</f>
        <v>#N/A</v>
      </c>
      <c r="K252" t="e">
        <f>$H252-播種日比較!$C$7</f>
        <v>#N/A</v>
      </c>
      <c r="L252" t="e">
        <f>$H252-播種日比較!$C$8</f>
        <v>#N/A</v>
      </c>
      <c r="M252" t="e">
        <f>$H252-播種日比較!$C$9</f>
        <v>#N/A</v>
      </c>
      <c r="N252" s="3" t="e">
        <f t="shared" si="120"/>
        <v>#N/A</v>
      </c>
      <c r="O252" s="3" t="e">
        <f t="shared" si="121"/>
        <v>#N/A</v>
      </c>
      <c r="P252" s="3" t="e">
        <f t="shared" si="122"/>
        <v>#N/A</v>
      </c>
      <c r="Q252" s="3" t="e">
        <f t="shared" si="123"/>
        <v>#N/A</v>
      </c>
      <c r="R252" s="3" t="e">
        <f t="shared" si="124"/>
        <v>#N/A</v>
      </c>
      <c r="S252" s="3" t="e">
        <f t="shared" si="125"/>
        <v>#N/A</v>
      </c>
      <c r="T252" s="3" t="e">
        <f t="shared" si="126"/>
        <v>#N/A</v>
      </c>
      <c r="U252" s="3" t="e">
        <f t="shared" si="127"/>
        <v>#N/A</v>
      </c>
      <c r="V252" s="3" t="e">
        <f t="shared" si="128"/>
        <v>#N/A</v>
      </c>
      <c r="W252" s="3" t="e">
        <f t="shared" si="129"/>
        <v>#N/A</v>
      </c>
      <c r="X252" s="3" t="e">
        <f t="shared" si="130"/>
        <v>#N/A</v>
      </c>
      <c r="Y252" s="3" t="e">
        <f t="shared" si="131"/>
        <v>#N/A</v>
      </c>
      <c r="Z252" s="3" t="e">
        <f t="shared" si="132"/>
        <v>#N/A</v>
      </c>
      <c r="AA252" s="3" t="e">
        <f t="shared" si="133"/>
        <v>#N/A</v>
      </c>
      <c r="AB252" s="3" t="e">
        <f t="shared" si="134"/>
        <v>#N/A</v>
      </c>
      <c r="AC252" t="e">
        <f>IF(H252&lt;播種日比較!$C$14,0,播種日比較!$C$13*0.02*播種日比較!$C$12)</f>
        <v>#N/A</v>
      </c>
      <c r="AD252" s="3">
        <f t="shared" si="136"/>
        <v>68.240234106228513</v>
      </c>
      <c r="AE252" s="3">
        <f t="shared" si="137"/>
        <v>89.120047372632669</v>
      </c>
      <c r="AF252" s="3">
        <f t="shared" si="138"/>
        <v>120.83674098527958</v>
      </c>
      <c r="AG252" s="3">
        <f t="shared" si="139"/>
        <v>168.64634120388058</v>
      </c>
      <c r="AH252" s="3">
        <f t="shared" si="140"/>
        <v>238.98256338686642</v>
      </c>
      <c r="AI252" s="3">
        <f t="shared" si="141"/>
        <v>63.18360008900396</v>
      </c>
      <c r="AJ252" s="3">
        <f t="shared" si="142"/>
        <v>66.194301319695427</v>
      </c>
      <c r="AK252" s="3">
        <f t="shared" si="143"/>
        <v>73.949467836638732</v>
      </c>
      <c r="AL252" s="3">
        <f t="shared" si="144"/>
        <v>89.049043155781661</v>
      </c>
      <c r="AM252" s="3">
        <f t="shared" si="145"/>
        <v>117.21778933520773</v>
      </c>
      <c r="AN252" s="3">
        <f t="shared" si="146"/>
        <v>77.172331842417947</v>
      </c>
      <c r="AO252" s="3">
        <f t="shared" si="147"/>
        <v>86.8549821559767</v>
      </c>
      <c r="AP252" s="3">
        <f t="shared" si="148"/>
        <v>104.29501206713076</v>
      </c>
      <c r="AQ252" s="3">
        <f t="shared" si="149"/>
        <v>136.53073470266389</v>
      </c>
      <c r="AR252" s="3">
        <f t="shared" si="150"/>
        <v>198.68976938442455</v>
      </c>
      <c r="AS252">
        <f>IF(播種日比較!$C$11-AD252&gt;0,0,AS251+1)</f>
        <v>121</v>
      </c>
      <c r="AT252">
        <f>IF(播種日比較!$C$11-AE252&gt;0,0,AT251+1)</f>
        <v>162</v>
      </c>
      <c r="AU252">
        <f>IF(播種日比較!$C$11-AF252&gt;0,0,AU251+1)</f>
        <v>182</v>
      </c>
      <c r="AV252">
        <f>IF(播種日比較!$C$11-AG252&gt;0,0,AV251+1)</f>
        <v>190</v>
      </c>
      <c r="AW252">
        <f>IF(播種日比較!$C$11-AH252&gt;0,0,AW251+1)</f>
        <v>194</v>
      </c>
      <c r="AX252">
        <f>IF(播種日比較!$C$11-AI252&gt;0,0,AX251+1)</f>
        <v>103</v>
      </c>
      <c r="AY252">
        <f>IF(播種日比較!$C$11-AJ252&gt;0,0,AY251+1)</f>
        <v>113</v>
      </c>
      <c r="AZ252">
        <f>IF(播種日比較!$C$11-AK252&gt;0,0,AZ251+1)</f>
        <v>136</v>
      </c>
      <c r="BA252">
        <f>IF(播種日比較!$C$11-AL252&gt;0,0,BA251+1)</f>
        <v>166</v>
      </c>
      <c r="BB252">
        <f>IF(播種日比較!$C$11-AM252&gt;0,0,BB251+1)</f>
        <v>185</v>
      </c>
      <c r="BC252">
        <f>IF(播種日比較!$C$11-AN252&gt;0,0,BC251+1)</f>
        <v>128</v>
      </c>
      <c r="BD252">
        <f>IF(播種日比較!$C$11-AO252&gt;0,0,BD251+1)</f>
        <v>145</v>
      </c>
      <c r="BE252">
        <f>IF(播種日比較!$C$11-AP252&gt;0,0,BE251+1)</f>
        <v>166</v>
      </c>
      <c r="BF252">
        <f>IF(播種日比較!$C$11-AQ252&gt;0,0,BF251+1)</f>
        <v>183</v>
      </c>
      <c r="BG252">
        <f>IF(播種日比較!$C$11-AR252&gt;0,0,BG251+1)</f>
        <v>192</v>
      </c>
      <c r="BH252" s="1">
        <f t="shared" si="151"/>
        <v>42856</v>
      </c>
      <c r="BI252">
        <f t="shared" si="135"/>
        <v>0</v>
      </c>
    </row>
    <row r="253" spans="8:61" x14ac:dyDescent="0.45">
      <c r="H253" s="1" t="e">
        <f t="shared" si="153"/>
        <v>#N/A</v>
      </c>
      <c r="I253" t="e">
        <f>$H253-播種日比較!$C$5</f>
        <v>#N/A</v>
      </c>
      <c r="J253" t="e">
        <f>$H253-播種日比較!$C$6</f>
        <v>#N/A</v>
      </c>
      <c r="K253" t="e">
        <f>$H253-播種日比較!$C$7</f>
        <v>#N/A</v>
      </c>
      <c r="L253" t="e">
        <f>$H253-播種日比較!$C$8</f>
        <v>#N/A</v>
      </c>
      <c r="M253" t="e">
        <f>$H253-播種日比較!$C$9</f>
        <v>#N/A</v>
      </c>
      <c r="N253" s="3" t="e">
        <f t="shared" si="120"/>
        <v>#N/A</v>
      </c>
      <c r="O253" s="3" t="e">
        <f t="shared" si="121"/>
        <v>#N/A</v>
      </c>
      <c r="P253" s="3" t="e">
        <f t="shared" si="122"/>
        <v>#N/A</v>
      </c>
      <c r="Q253" s="3" t="e">
        <f t="shared" si="123"/>
        <v>#N/A</v>
      </c>
      <c r="R253" s="3" t="e">
        <f t="shared" si="124"/>
        <v>#N/A</v>
      </c>
      <c r="S253" s="3" t="e">
        <f t="shared" si="125"/>
        <v>#N/A</v>
      </c>
      <c r="T253" s="3" t="e">
        <f t="shared" si="126"/>
        <v>#N/A</v>
      </c>
      <c r="U253" s="3" t="e">
        <f t="shared" si="127"/>
        <v>#N/A</v>
      </c>
      <c r="V253" s="3" t="e">
        <f t="shared" si="128"/>
        <v>#N/A</v>
      </c>
      <c r="W253" s="3" t="e">
        <f t="shared" si="129"/>
        <v>#N/A</v>
      </c>
      <c r="X253" s="3" t="e">
        <f t="shared" si="130"/>
        <v>#N/A</v>
      </c>
      <c r="Y253" s="3" t="e">
        <f t="shared" si="131"/>
        <v>#N/A</v>
      </c>
      <c r="Z253" s="3" t="e">
        <f t="shared" si="132"/>
        <v>#N/A</v>
      </c>
      <c r="AA253" s="3" t="e">
        <f t="shared" si="133"/>
        <v>#N/A</v>
      </c>
      <c r="AB253" s="3" t="e">
        <f t="shared" si="134"/>
        <v>#N/A</v>
      </c>
      <c r="AC253" t="e">
        <f>IF(H253&lt;播種日比較!$C$14,0,播種日比較!$C$13*0.02*播種日比較!$C$12)</f>
        <v>#N/A</v>
      </c>
      <c r="AD253" s="3">
        <f t="shared" si="136"/>
        <v>68.240234106228513</v>
      </c>
      <c r="AE253" s="3">
        <f t="shared" si="137"/>
        <v>89.120047372632669</v>
      </c>
      <c r="AF253" s="3">
        <f t="shared" si="138"/>
        <v>120.83674098527958</v>
      </c>
      <c r="AG253" s="3">
        <f t="shared" si="139"/>
        <v>168.64634120388058</v>
      </c>
      <c r="AH253" s="3">
        <f t="shared" si="140"/>
        <v>238.98256338686642</v>
      </c>
      <c r="AI253" s="3">
        <f t="shared" si="141"/>
        <v>63.18360008900396</v>
      </c>
      <c r="AJ253" s="3">
        <f t="shared" si="142"/>
        <v>66.194301319695427</v>
      </c>
      <c r="AK253" s="3">
        <f t="shared" si="143"/>
        <v>73.949467836638732</v>
      </c>
      <c r="AL253" s="3">
        <f t="shared" si="144"/>
        <v>89.049043155781661</v>
      </c>
      <c r="AM253" s="3">
        <f t="shared" si="145"/>
        <v>117.21778933520773</v>
      </c>
      <c r="AN253" s="3">
        <f t="shared" si="146"/>
        <v>77.172331842417947</v>
      </c>
      <c r="AO253" s="3">
        <f t="shared" si="147"/>
        <v>86.8549821559767</v>
      </c>
      <c r="AP253" s="3">
        <f t="shared" si="148"/>
        <v>104.29501206713076</v>
      </c>
      <c r="AQ253" s="3">
        <f t="shared" si="149"/>
        <v>136.53073470266389</v>
      </c>
      <c r="AR253" s="3">
        <f t="shared" si="150"/>
        <v>198.68976938442455</v>
      </c>
      <c r="AS253">
        <f>IF(播種日比較!$C$11-AD253&gt;0,0,AS252+1)</f>
        <v>122</v>
      </c>
      <c r="AT253">
        <f>IF(播種日比較!$C$11-AE253&gt;0,0,AT252+1)</f>
        <v>163</v>
      </c>
      <c r="AU253">
        <f>IF(播種日比較!$C$11-AF253&gt;0,0,AU252+1)</f>
        <v>183</v>
      </c>
      <c r="AV253">
        <f>IF(播種日比較!$C$11-AG253&gt;0,0,AV252+1)</f>
        <v>191</v>
      </c>
      <c r="AW253">
        <f>IF(播種日比較!$C$11-AH253&gt;0,0,AW252+1)</f>
        <v>195</v>
      </c>
      <c r="AX253">
        <f>IF(播種日比較!$C$11-AI253&gt;0,0,AX252+1)</f>
        <v>104</v>
      </c>
      <c r="AY253">
        <f>IF(播種日比較!$C$11-AJ253&gt;0,0,AY252+1)</f>
        <v>114</v>
      </c>
      <c r="AZ253">
        <f>IF(播種日比較!$C$11-AK253&gt;0,0,AZ252+1)</f>
        <v>137</v>
      </c>
      <c r="BA253">
        <f>IF(播種日比較!$C$11-AL253&gt;0,0,BA252+1)</f>
        <v>167</v>
      </c>
      <c r="BB253">
        <f>IF(播種日比較!$C$11-AM253&gt;0,0,BB252+1)</f>
        <v>186</v>
      </c>
      <c r="BC253">
        <f>IF(播種日比較!$C$11-AN253&gt;0,0,BC252+1)</f>
        <v>129</v>
      </c>
      <c r="BD253">
        <f>IF(播種日比較!$C$11-AO253&gt;0,0,BD252+1)</f>
        <v>146</v>
      </c>
      <c r="BE253">
        <f>IF(播種日比較!$C$11-AP253&gt;0,0,BE252+1)</f>
        <v>167</v>
      </c>
      <c r="BF253">
        <f>IF(播種日比較!$C$11-AQ253&gt;0,0,BF252+1)</f>
        <v>184</v>
      </c>
      <c r="BG253">
        <f>IF(播種日比較!$C$11-AR253&gt;0,0,BG252+1)</f>
        <v>193</v>
      </c>
      <c r="BH253" s="1">
        <f t="shared" si="151"/>
        <v>42857</v>
      </c>
      <c r="BI253">
        <f t="shared" si="135"/>
        <v>0</v>
      </c>
    </row>
    <row r="254" spans="8:61" x14ac:dyDescent="0.45">
      <c r="H254" s="1" t="e">
        <f t="shared" si="153"/>
        <v>#N/A</v>
      </c>
      <c r="I254" t="e">
        <f>$H254-播種日比較!$C$5</f>
        <v>#N/A</v>
      </c>
      <c r="J254" t="e">
        <f>$H254-播種日比較!$C$6</f>
        <v>#N/A</v>
      </c>
      <c r="K254" t="e">
        <f>$H254-播種日比較!$C$7</f>
        <v>#N/A</v>
      </c>
      <c r="L254" t="e">
        <f>$H254-播種日比較!$C$8</f>
        <v>#N/A</v>
      </c>
      <c r="M254" t="e">
        <f>$H254-播種日比較!$C$9</f>
        <v>#N/A</v>
      </c>
      <c r="N254" s="3" t="e">
        <f t="shared" si="120"/>
        <v>#N/A</v>
      </c>
      <c r="O254" s="3" t="e">
        <f t="shared" si="121"/>
        <v>#N/A</v>
      </c>
      <c r="P254" s="3" t="e">
        <f t="shared" si="122"/>
        <v>#N/A</v>
      </c>
      <c r="Q254" s="3" t="e">
        <f t="shared" si="123"/>
        <v>#N/A</v>
      </c>
      <c r="R254" s="3" t="e">
        <f t="shared" si="124"/>
        <v>#N/A</v>
      </c>
      <c r="S254" s="3" t="e">
        <f t="shared" si="125"/>
        <v>#N/A</v>
      </c>
      <c r="T254" s="3" t="e">
        <f t="shared" si="126"/>
        <v>#N/A</v>
      </c>
      <c r="U254" s="3" t="e">
        <f t="shared" si="127"/>
        <v>#N/A</v>
      </c>
      <c r="V254" s="3" t="e">
        <f t="shared" si="128"/>
        <v>#N/A</v>
      </c>
      <c r="W254" s="3" t="e">
        <f t="shared" si="129"/>
        <v>#N/A</v>
      </c>
      <c r="X254" s="3" t="e">
        <f t="shared" si="130"/>
        <v>#N/A</v>
      </c>
      <c r="Y254" s="3" t="e">
        <f t="shared" si="131"/>
        <v>#N/A</v>
      </c>
      <c r="Z254" s="3" t="e">
        <f t="shared" si="132"/>
        <v>#N/A</v>
      </c>
      <c r="AA254" s="3" t="e">
        <f t="shared" si="133"/>
        <v>#N/A</v>
      </c>
      <c r="AB254" s="3" t="e">
        <f t="shared" si="134"/>
        <v>#N/A</v>
      </c>
      <c r="AC254" t="e">
        <f>IF(H254&lt;播種日比較!$C$14,0,播種日比較!$C$13*0.02*播種日比較!$C$12)</f>
        <v>#N/A</v>
      </c>
      <c r="AD254" s="3">
        <f t="shared" si="136"/>
        <v>68.240234106228513</v>
      </c>
      <c r="AE254" s="3">
        <f t="shared" si="137"/>
        <v>89.120047372632669</v>
      </c>
      <c r="AF254" s="3">
        <f t="shared" si="138"/>
        <v>120.83674098527958</v>
      </c>
      <c r="AG254" s="3">
        <f t="shared" si="139"/>
        <v>168.64634120388058</v>
      </c>
      <c r="AH254" s="3">
        <f t="shared" si="140"/>
        <v>238.98256338686642</v>
      </c>
      <c r="AI254" s="3">
        <f t="shared" si="141"/>
        <v>63.18360008900396</v>
      </c>
      <c r="AJ254" s="3">
        <f t="shared" si="142"/>
        <v>66.194301319695427</v>
      </c>
      <c r="AK254" s="3">
        <f t="shared" si="143"/>
        <v>73.949467836638732</v>
      </c>
      <c r="AL254" s="3">
        <f t="shared" si="144"/>
        <v>89.049043155781661</v>
      </c>
      <c r="AM254" s="3">
        <f t="shared" si="145"/>
        <v>117.21778933520773</v>
      </c>
      <c r="AN254" s="3">
        <f t="shared" si="146"/>
        <v>77.172331842417947</v>
      </c>
      <c r="AO254" s="3">
        <f t="shared" si="147"/>
        <v>86.8549821559767</v>
      </c>
      <c r="AP254" s="3">
        <f t="shared" si="148"/>
        <v>104.29501206713076</v>
      </c>
      <c r="AQ254" s="3">
        <f t="shared" si="149"/>
        <v>136.53073470266389</v>
      </c>
      <c r="AR254" s="3">
        <f t="shared" si="150"/>
        <v>198.68976938442455</v>
      </c>
      <c r="AS254">
        <f>IF(播種日比較!$C$11-AD254&gt;0,0,AS253+1)</f>
        <v>123</v>
      </c>
      <c r="AT254">
        <f>IF(播種日比較!$C$11-AE254&gt;0,0,AT253+1)</f>
        <v>164</v>
      </c>
      <c r="AU254">
        <f>IF(播種日比較!$C$11-AF254&gt;0,0,AU253+1)</f>
        <v>184</v>
      </c>
      <c r="AV254">
        <f>IF(播種日比較!$C$11-AG254&gt;0,0,AV253+1)</f>
        <v>192</v>
      </c>
      <c r="AW254">
        <f>IF(播種日比較!$C$11-AH254&gt;0,0,AW253+1)</f>
        <v>196</v>
      </c>
      <c r="AX254">
        <f>IF(播種日比較!$C$11-AI254&gt;0,0,AX253+1)</f>
        <v>105</v>
      </c>
      <c r="AY254">
        <f>IF(播種日比較!$C$11-AJ254&gt;0,0,AY253+1)</f>
        <v>115</v>
      </c>
      <c r="AZ254">
        <f>IF(播種日比較!$C$11-AK254&gt;0,0,AZ253+1)</f>
        <v>138</v>
      </c>
      <c r="BA254">
        <f>IF(播種日比較!$C$11-AL254&gt;0,0,BA253+1)</f>
        <v>168</v>
      </c>
      <c r="BB254">
        <f>IF(播種日比較!$C$11-AM254&gt;0,0,BB253+1)</f>
        <v>187</v>
      </c>
      <c r="BC254">
        <f>IF(播種日比較!$C$11-AN254&gt;0,0,BC253+1)</f>
        <v>130</v>
      </c>
      <c r="BD254">
        <f>IF(播種日比較!$C$11-AO254&gt;0,0,BD253+1)</f>
        <v>147</v>
      </c>
      <c r="BE254">
        <f>IF(播種日比較!$C$11-AP254&gt;0,0,BE253+1)</f>
        <v>168</v>
      </c>
      <c r="BF254">
        <f>IF(播種日比較!$C$11-AQ254&gt;0,0,BF253+1)</f>
        <v>185</v>
      </c>
      <c r="BG254">
        <f>IF(播種日比較!$C$11-AR254&gt;0,0,BG253+1)</f>
        <v>194</v>
      </c>
      <c r="BH254" s="1">
        <f t="shared" si="151"/>
        <v>42858</v>
      </c>
      <c r="BI254">
        <f t="shared" si="135"/>
        <v>0</v>
      </c>
    </row>
    <row r="255" spans="8:61" x14ac:dyDescent="0.45">
      <c r="H255" s="1" t="e">
        <f t="shared" si="153"/>
        <v>#N/A</v>
      </c>
      <c r="I255" t="e">
        <f>$H255-播種日比較!$C$5</f>
        <v>#N/A</v>
      </c>
      <c r="J255" t="e">
        <f>$H255-播種日比較!$C$6</f>
        <v>#N/A</v>
      </c>
      <c r="K255" t="e">
        <f>$H255-播種日比較!$C$7</f>
        <v>#N/A</v>
      </c>
      <c r="L255" t="e">
        <f>$H255-播種日比較!$C$8</f>
        <v>#N/A</v>
      </c>
      <c r="M255" t="e">
        <f>$H255-播種日比較!$C$9</f>
        <v>#N/A</v>
      </c>
      <c r="N255" s="3" t="e">
        <f t="shared" si="120"/>
        <v>#N/A</v>
      </c>
      <c r="O255" s="3" t="e">
        <f t="shared" si="121"/>
        <v>#N/A</v>
      </c>
      <c r="P255" s="3" t="e">
        <f t="shared" si="122"/>
        <v>#N/A</v>
      </c>
      <c r="Q255" s="3" t="e">
        <f t="shared" si="123"/>
        <v>#N/A</v>
      </c>
      <c r="R255" s="3" t="e">
        <f t="shared" si="124"/>
        <v>#N/A</v>
      </c>
      <c r="S255" s="3" t="e">
        <f t="shared" si="125"/>
        <v>#N/A</v>
      </c>
      <c r="T255" s="3" t="e">
        <f t="shared" si="126"/>
        <v>#N/A</v>
      </c>
      <c r="U255" s="3" t="e">
        <f t="shared" si="127"/>
        <v>#N/A</v>
      </c>
      <c r="V255" s="3" t="e">
        <f t="shared" si="128"/>
        <v>#N/A</v>
      </c>
      <c r="W255" s="3" t="e">
        <f t="shared" si="129"/>
        <v>#N/A</v>
      </c>
      <c r="X255" s="3" t="e">
        <f t="shared" si="130"/>
        <v>#N/A</v>
      </c>
      <c r="Y255" s="3" t="e">
        <f t="shared" si="131"/>
        <v>#N/A</v>
      </c>
      <c r="Z255" s="3" t="e">
        <f t="shared" si="132"/>
        <v>#N/A</v>
      </c>
      <c r="AA255" s="3" t="e">
        <f t="shared" si="133"/>
        <v>#N/A</v>
      </c>
      <c r="AB255" s="3" t="e">
        <f t="shared" si="134"/>
        <v>#N/A</v>
      </c>
      <c r="AC255" t="e">
        <f>IF(H255&lt;播種日比較!$C$14,0,播種日比較!$C$13*0.02*播種日比較!$C$12)</f>
        <v>#N/A</v>
      </c>
      <c r="AD255" s="3">
        <f t="shared" si="136"/>
        <v>68.240234106228513</v>
      </c>
      <c r="AE255" s="3">
        <f t="shared" si="137"/>
        <v>89.120047372632669</v>
      </c>
      <c r="AF255" s="3">
        <f t="shared" si="138"/>
        <v>120.83674098527958</v>
      </c>
      <c r="AG255" s="3">
        <f t="shared" si="139"/>
        <v>168.64634120388058</v>
      </c>
      <c r="AH255" s="3">
        <f t="shared" si="140"/>
        <v>238.98256338686642</v>
      </c>
      <c r="AI255" s="3">
        <f t="shared" si="141"/>
        <v>63.18360008900396</v>
      </c>
      <c r="AJ255" s="3">
        <f t="shared" si="142"/>
        <v>66.194301319695427</v>
      </c>
      <c r="AK255" s="3">
        <f t="shared" si="143"/>
        <v>73.949467836638732</v>
      </c>
      <c r="AL255" s="3">
        <f t="shared" si="144"/>
        <v>89.049043155781661</v>
      </c>
      <c r="AM255" s="3">
        <f t="shared" si="145"/>
        <v>117.21778933520773</v>
      </c>
      <c r="AN255" s="3">
        <f t="shared" si="146"/>
        <v>77.172331842417947</v>
      </c>
      <c r="AO255" s="3">
        <f t="shared" si="147"/>
        <v>86.8549821559767</v>
      </c>
      <c r="AP255" s="3">
        <f t="shared" si="148"/>
        <v>104.29501206713076</v>
      </c>
      <c r="AQ255" s="3">
        <f t="shared" si="149"/>
        <v>136.53073470266389</v>
      </c>
      <c r="AR255" s="3">
        <f t="shared" si="150"/>
        <v>198.68976938442455</v>
      </c>
      <c r="AS255">
        <f>IF(播種日比較!$C$11-AD255&gt;0,0,AS254+1)</f>
        <v>124</v>
      </c>
      <c r="AT255">
        <f>IF(播種日比較!$C$11-AE255&gt;0,0,AT254+1)</f>
        <v>165</v>
      </c>
      <c r="AU255">
        <f>IF(播種日比較!$C$11-AF255&gt;0,0,AU254+1)</f>
        <v>185</v>
      </c>
      <c r="AV255">
        <f>IF(播種日比較!$C$11-AG255&gt;0,0,AV254+1)</f>
        <v>193</v>
      </c>
      <c r="AW255">
        <f>IF(播種日比較!$C$11-AH255&gt;0,0,AW254+1)</f>
        <v>197</v>
      </c>
      <c r="AX255">
        <f>IF(播種日比較!$C$11-AI255&gt;0,0,AX254+1)</f>
        <v>106</v>
      </c>
      <c r="AY255">
        <f>IF(播種日比較!$C$11-AJ255&gt;0,0,AY254+1)</f>
        <v>116</v>
      </c>
      <c r="AZ255">
        <f>IF(播種日比較!$C$11-AK255&gt;0,0,AZ254+1)</f>
        <v>139</v>
      </c>
      <c r="BA255">
        <f>IF(播種日比較!$C$11-AL255&gt;0,0,BA254+1)</f>
        <v>169</v>
      </c>
      <c r="BB255">
        <f>IF(播種日比較!$C$11-AM255&gt;0,0,BB254+1)</f>
        <v>188</v>
      </c>
      <c r="BC255">
        <f>IF(播種日比較!$C$11-AN255&gt;0,0,BC254+1)</f>
        <v>131</v>
      </c>
      <c r="BD255">
        <f>IF(播種日比較!$C$11-AO255&gt;0,0,BD254+1)</f>
        <v>148</v>
      </c>
      <c r="BE255">
        <f>IF(播種日比較!$C$11-AP255&gt;0,0,BE254+1)</f>
        <v>169</v>
      </c>
      <c r="BF255">
        <f>IF(播種日比較!$C$11-AQ255&gt;0,0,BF254+1)</f>
        <v>186</v>
      </c>
      <c r="BG255">
        <f>IF(播種日比較!$C$11-AR255&gt;0,0,BG254+1)</f>
        <v>195</v>
      </c>
      <c r="BH255" s="1">
        <f t="shared" si="151"/>
        <v>42859</v>
      </c>
      <c r="BI255">
        <f t="shared" si="135"/>
        <v>0</v>
      </c>
    </row>
    <row r="256" spans="8:61" x14ac:dyDescent="0.45">
      <c r="H256" s="1" t="e">
        <f t="shared" si="153"/>
        <v>#N/A</v>
      </c>
      <c r="I256" t="e">
        <f>$H256-播種日比較!$C$5</f>
        <v>#N/A</v>
      </c>
      <c r="J256" t="e">
        <f>$H256-播種日比較!$C$6</f>
        <v>#N/A</v>
      </c>
      <c r="K256" t="e">
        <f>$H256-播種日比較!$C$7</f>
        <v>#N/A</v>
      </c>
      <c r="L256" t="e">
        <f>$H256-播種日比較!$C$8</f>
        <v>#N/A</v>
      </c>
      <c r="M256" t="e">
        <f>$H256-播種日比較!$C$9</f>
        <v>#N/A</v>
      </c>
      <c r="N256" s="3" t="e">
        <f t="shared" si="120"/>
        <v>#N/A</v>
      </c>
      <c r="O256" s="3" t="e">
        <f t="shared" si="121"/>
        <v>#N/A</v>
      </c>
      <c r="P256" s="3" t="e">
        <f t="shared" si="122"/>
        <v>#N/A</v>
      </c>
      <c r="Q256" s="3" t="e">
        <f t="shared" si="123"/>
        <v>#N/A</v>
      </c>
      <c r="R256" s="3" t="e">
        <f t="shared" si="124"/>
        <v>#N/A</v>
      </c>
      <c r="S256" s="3" t="e">
        <f t="shared" si="125"/>
        <v>#N/A</v>
      </c>
      <c r="T256" s="3" t="e">
        <f t="shared" si="126"/>
        <v>#N/A</v>
      </c>
      <c r="U256" s="3" t="e">
        <f t="shared" si="127"/>
        <v>#N/A</v>
      </c>
      <c r="V256" s="3" t="e">
        <f t="shared" si="128"/>
        <v>#N/A</v>
      </c>
      <c r="W256" s="3" t="e">
        <f t="shared" si="129"/>
        <v>#N/A</v>
      </c>
      <c r="X256" s="3" t="e">
        <f t="shared" si="130"/>
        <v>#N/A</v>
      </c>
      <c r="Y256" s="3" t="e">
        <f t="shared" si="131"/>
        <v>#N/A</v>
      </c>
      <c r="Z256" s="3" t="e">
        <f t="shared" si="132"/>
        <v>#N/A</v>
      </c>
      <c r="AA256" s="3" t="e">
        <f t="shared" si="133"/>
        <v>#N/A</v>
      </c>
      <c r="AB256" s="3" t="e">
        <f t="shared" si="134"/>
        <v>#N/A</v>
      </c>
      <c r="AC256" t="e">
        <f>IF(H256&lt;播種日比較!$C$14,0,播種日比較!$C$13*0.02*播種日比較!$C$12)</f>
        <v>#N/A</v>
      </c>
      <c r="AD256" s="3">
        <f t="shared" si="136"/>
        <v>68.240234106228513</v>
      </c>
      <c r="AE256" s="3">
        <f t="shared" si="137"/>
        <v>89.120047372632669</v>
      </c>
      <c r="AF256" s="3">
        <f t="shared" si="138"/>
        <v>120.83674098527958</v>
      </c>
      <c r="AG256" s="3">
        <f t="shared" si="139"/>
        <v>168.64634120388058</v>
      </c>
      <c r="AH256" s="3">
        <f t="shared" si="140"/>
        <v>238.98256338686642</v>
      </c>
      <c r="AI256" s="3">
        <f t="shared" si="141"/>
        <v>63.18360008900396</v>
      </c>
      <c r="AJ256" s="3">
        <f t="shared" si="142"/>
        <v>66.194301319695427</v>
      </c>
      <c r="AK256" s="3">
        <f t="shared" si="143"/>
        <v>73.949467836638732</v>
      </c>
      <c r="AL256" s="3">
        <f t="shared" si="144"/>
        <v>89.049043155781661</v>
      </c>
      <c r="AM256" s="3">
        <f t="shared" si="145"/>
        <v>117.21778933520773</v>
      </c>
      <c r="AN256" s="3">
        <f t="shared" si="146"/>
        <v>77.172331842417947</v>
      </c>
      <c r="AO256" s="3">
        <f t="shared" si="147"/>
        <v>86.8549821559767</v>
      </c>
      <c r="AP256" s="3">
        <f t="shared" si="148"/>
        <v>104.29501206713076</v>
      </c>
      <c r="AQ256" s="3">
        <f t="shared" si="149"/>
        <v>136.53073470266389</v>
      </c>
      <c r="AR256" s="3">
        <f t="shared" si="150"/>
        <v>198.68976938442455</v>
      </c>
      <c r="AS256">
        <f>IF(播種日比較!$C$11-AD256&gt;0,0,AS255+1)</f>
        <v>125</v>
      </c>
      <c r="AT256">
        <f>IF(播種日比較!$C$11-AE256&gt;0,0,AT255+1)</f>
        <v>166</v>
      </c>
      <c r="AU256">
        <f>IF(播種日比較!$C$11-AF256&gt;0,0,AU255+1)</f>
        <v>186</v>
      </c>
      <c r="AV256">
        <f>IF(播種日比較!$C$11-AG256&gt;0,0,AV255+1)</f>
        <v>194</v>
      </c>
      <c r="AW256">
        <f>IF(播種日比較!$C$11-AH256&gt;0,0,AW255+1)</f>
        <v>198</v>
      </c>
      <c r="AX256">
        <f>IF(播種日比較!$C$11-AI256&gt;0,0,AX255+1)</f>
        <v>107</v>
      </c>
      <c r="AY256">
        <f>IF(播種日比較!$C$11-AJ256&gt;0,0,AY255+1)</f>
        <v>117</v>
      </c>
      <c r="AZ256">
        <f>IF(播種日比較!$C$11-AK256&gt;0,0,AZ255+1)</f>
        <v>140</v>
      </c>
      <c r="BA256">
        <f>IF(播種日比較!$C$11-AL256&gt;0,0,BA255+1)</f>
        <v>170</v>
      </c>
      <c r="BB256">
        <f>IF(播種日比較!$C$11-AM256&gt;0,0,BB255+1)</f>
        <v>189</v>
      </c>
      <c r="BC256">
        <f>IF(播種日比較!$C$11-AN256&gt;0,0,BC255+1)</f>
        <v>132</v>
      </c>
      <c r="BD256">
        <f>IF(播種日比較!$C$11-AO256&gt;0,0,BD255+1)</f>
        <v>149</v>
      </c>
      <c r="BE256">
        <f>IF(播種日比較!$C$11-AP256&gt;0,0,BE255+1)</f>
        <v>170</v>
      </c>
      <c r="BF256">
        <f>IF(播種日比較!$C$11-AQ256&gt;0,0,BF255+1)</f>
        <v>187</v>
      </c>
      <c r="BG256">
        <f>IF(播種日比較!$C$11-AR256&gt;0,0,BG255+1)</f>
        <v>196</v>
      </c>
      <c r="BH256" s="1">
        <f t="shared" si="151"/>
        <v>42860</v>
      </c>
      <c r="BI256">
        <f t="shared" si="135"/>
        <v>0</v>
      </c>
    </row>
    <row r="257" spans="8:61" x14ac:dyDescent="0.45">
      <c r="H257" s="1" t="e">
        <f t="shared" si="153"/>
        <v>#N/A</v>
      </c>
      <c r="I257" t="e">
        <f>$H257-播種日比較!$C$5</f>
        <v>#N/A</v>
      </c>
      <c r="J257" t="e">
        <f>$H257-播種日比較!$C$6</f>
        <v>#N/A</v>
      </c>
      <c r="K257" t="e">
        <f>$H257-播種日比較!$C$7</f>
        <v>#N/A</v>
      </c>
      <c r="L257" t="e">
        <f>$H257-播種日比較!$C$8</f>
        <v>#N/A</v>
      </c>
      <c r="M257" t="e">
        <f>$H257-播種日比較!$C$9</f>
        <v>#N/A</v>
      </c>
      <c r="N257" s="3" t="e">
        <f t="shared" si="120"/>
        <v>#N/A</v>
      </c>
      <c r="O257" s="3" t="e">
        <f t="shared" si="121"/>
        <v>#N/A</v>
      </c>
      <c r="P257" s="3" t="e">
        <f t="shared" si="122"/>
        <v>#N/A</v>
      </c>
      <c r="Q257" s="3" t="e">
        <f t="shared" si="123"/>
        <v>#N/A</v>
      </c>
      <c r="R257" s="3" t="e">
        <f t="shared" si="124"/>
        <v>#N/A</v>
      </c>
      <c r="S257" s="3" t="e">
        <f t="shared" si="125"/>
        <v>#N/A</v>
      </c>
      <c r="T257" s="3" t="e">
        <f t="shared" si="126"/>
        <v>#N/A</v>
      </c>
      <c r="U257" s="3" t="e">
        <f t="shared" si="127"/>
        <v>#N/A</v>
      </c>
      <c r="V257" s="3" t="e">
        <f t="shared" si="128"/>
        <v>#N/A</v>
      </c>
      <c r="W257" s="3" t="e">
        <f t="shared" si="129"/>
        <v>#N/A</v>
      </c>
      <c r="X257" s="3" t="e">
        <f t="shared" si="130"/>
        <v>#N/A</v>
      </c>
      <c r="Y257" s="3" t="e">
        <f t="shared" si="131"/>
        <v>#N/A</v>
      </c>
      <c r="Z257" s="3" t="e">
        <f t="shared" si="132"/>
        <v>#N/A</v>
      </c>
      <c r="AA257" s="3" t="e">
        <f t="shared" si="133"/>
        <v>#N/A</v>
      </c>
      <c r="AB257" s="3" t="e">
        <f t="shared" si="134"/>
        <v>#N/A</v>
      </c>
      <c r="AC257" t="e">
        <f>IF(H257&lt;播種日比較!$C$14,0,播種日比較!$C$13*0.02*播種日比較!$C$12)</f>
        <v>#N/A</v>
      </c>
      <c r="AD257" s="3">
        <f t="shared" si="136"/>
        <v>68.240234106228513</v>
      </c>
      <c r="AE257" s="3">
        <f t="shared" si="137"/>
        <v>89.120047372632669</v>
      </c>
      <c r="AF257" s="3">
        <f t="shared" si="138"/>
        <v>120.83674098527958</v>
      </c>
      <c r="AG257" s="3">
        <f t="shared" si="139"/>
        <v>168.64634120388058</v>
      </c>
      <c r="AH257" s="3">
        <f t="shared" si="140"/>
        <v>238.98256338686642</v>
      </c>
      <c r="AI257" s="3">
        <f t="shared" si="141"/>
        <v>63.18360008900396</v>
      </c>
      <c r="AJ257" s="3">
        <f t="shared" si="142"/>
        <v>66.194301319695427</v>
      </c>
      <c r="AK257" s="3">
        <f t="shared" si="143"/>
        <v>73.949467836638732</v>
      </c>
      <c r="AL257" s="3">
        <f t="shared" si="144"/>
        <v>89.049043155781661</v>
      </c>
      <c r="AM257" s="3">
        <f t="shared" si="145"/>
        <v>117.21778933520773</v>
      </c>
      <c r="AN257" s="3">
        <f t="shared" si="146"/>
        <v>77.172331842417947</v>
      </c>
      <c r="AO257" s="3">
        <f t="shared" si="147"/>
        <v>86.8549821559767</v>
      </c>
      <c r="AP257" s="3">
        <f t="shared" si="148"/>
        <v>104.29501206713076</v>
      </c>
      <c r="AQ257" s="3">
        <f t="shared" si="149"/>
        <v>136.53073470266389</v>
      </c>
      <c r="AR257" s="3">
        <f t="shared" si="150"/>
        <v>198.68976938442455</v>
      </c>
      <c r="AS257">
        <f>IF(播種日比較!$C$11-AD257&gt;0,0,AS256+1)</f>
        <v>126</v>
      </c>
      <c r="AT257">
        <f>IF(播種日比較!$C$11-AE257&gt;0,0,AT256+1)</f>
        <v>167</v>
      </c>
      <c r="AU257">
        <f>IF(播種日比較!$C$11-AF257&gt;0,0,AU256+1)</f>
        <v>187</v>
      </c>
      <c r="AV257">
        <f>IF(播種日比較!$C$11-AG257&gt;0,0,AV256+1)</f>
        <v>195</v>
      </c>
      <c r="AW257">
        <f>IF(播種日比較!$C$11-AH257&gt;0,0,AW256+1)</f>
        <v>199</v>
      </c>
      <c r="AX257">
        <f>IF(播種日比較!$C$11-AI257&gt;0,0,AX256+1)</f>
        <v>108</v>
      </c>
      <c r="AY257">
        <f>IF(播種日比較!$C$11-AJ257&gt;0,0,AY256+1)</f>
        <v>118</v>
      </c>
      <c r="AZ257">
        <f>IF(播種日比較!$C$11-AK257&gt;0,0,AZ256+1)</f>
        <v>141</v>
      </c>
      <c r="BA257">
        <f>IF(播種日比較!$C$11-AL257&gt;0,0,BA256+1)</f>
        <v>171</v>
      </c>
      <c r="BB257">
        <f>IF(播種日比較!$C$11-AM257&gt;0,0,BB256+1)</f>
        <v>190</v>
      </c>
      <c r="BC257">
        <f>IF(播種日比較!$C$11-AN257&gt;0,0,BC256+1)</f>
        <v>133</v>
      </c>
      <c r="BD257">
        <f>IF(播種日比較!$C$11-AO257&gt;0,0,BD256+1)</f>
        <v>150</v>
      </c>
      <c r="BE257">
        <f>IF(播種日比較!$C$11-AP257&gt;0,0,BE256+1)</f>
        <v>171</v>
      </c>
      <c r="BF257">
        <f>IF(播種日比較!$C$11-AQ257&gt;0,0,BF256+1)</f>
        <v>188</v>
      </c>
      <c r="BG257">
        <f>IF(播種日比較!$C$11-AR257&gt;0,0,BG256+1)</f>
        <v>197</v>
      </c>
      <c r="BH257" s="1">
        <f t="shared" si="151"/>
        <v>42861</v>
      </c>
      <c r="BI257">
        <f t="shared" si="135"/>
        <v>0</v>
      </c>
    </row>
    <row r="258" spans="8:61" x14ac:dyDescent="0.45">
      <c r="H258" s="1" t="e">
        <f t="shared" si="153"/>
        <v>#N/A</v>
      </c>
      <c r="I258" t="e">
        <f>$H258-播種日比較!$C$5</f>
        <v>#N/A</v>
      </c>
      <c r="J258" t="e">
        <f>$H258-播種日比較!$C$6</f>
        <v>#N/A</v>
      </c>
      <c r="K258" t="e">
        <f>$H258-播種日比較!$C$7</f>
        <v>#N/A</v>
      </c>
      <c r="L258" t="e">
        <f>$H258-播種日比較!$C$8</f>
        <v>#N/A</v>
      </c>
      <c r="M258" t="e">
        <f>$H258-播種日比較!$C$9</f>
        <v>#N/A</v>
      </c>
      <c r="N258" s="3" t="e">
        <f t="shared" si="120"/>
        <v>#N/A</v>
      </c>
      <c r="O258" s="3" t="e">
        <f t="shared" si="121"/>
        <v>#N/A</v>
      </c>
      <c r="P258" s="3" t="e">
        <f t="shared" si="122"/>
        <v>#N/A</v>
      </c>
      <c r="Q258" s="3" t="e">
        <f t="shared" si="123"/>
        <v>#N/A</v>
      </c>
      <c r="R258" s="3" t="e">
        <f t="shared" si="124"/>
        <v>#N/A</v>
      </c>
      <c r="S258" s="3" t="e">
        <f t="shared" si="125"/>
        <v>#N/A</v>
      </c>
      <c r="T258" s="3" t="e">
        <f t="shared" si="126"/>
        <v>#N/A</v>
      </c>
      <c r="U258" s="3" t="e">
        <f t="shared" si="127"/>
        <v>#N/A</v>
      </c>
      <c r="V258" s="3" t="e">
        <f t="shared" si="128"/>
        <v>#N/A</v>
      </c>
      <c r="W258" s="3" t="e">
        <f t="shared" si="129"/>
        <v>#N/A</v>
      </c>
      <c r="X258" s="3" t="e">
        <f t="shared" si="130"/>
        <v>#N/A</v>
      </c>
      <c r="Y258" s="3" t="e">
        <f t="shared" si="131"/>
        <v>#N/A</v>
      </c>
      <c r="Z258" s="3" t="e">
        <f t="shared" si="132"/>
        <v>#N/A</v>
      </c>
      <c r="AA258" s="3" t="e">
        <f t="shared" si="133"/>
        <v>#N/A</v>
      </c>
      <c r="AB258" s="3" t="e">
        <f t="shared" si="134"/>
        <v>#N/A</v>
      </c>
      <c r="AC258" t="e">
        <f>IF(H258&lt;播種日比較!$C$14,0,播種日比較!$C$13*0.02*播種日比較!$C$12)</f>
        <v>#N/A</v>
      </c>
      <c r="AD258" s="3">
        <f t="shared" si="136"/>
        <v>68.240234106228513</v>
      </c>
      <c r="AE258" s="3">
        <f t="shared" si="137"/>
        <v>89.120047372632669</v>
      </c>
      <c r="AF258" s="3">
        <f t="shared" si="138"/>
        <v>120.83674098527958</v>
      </c>
      <c r="AG258" s="3">
        <f t="shared" si="139"/>
        <v>168.64634120388058</v>
      </c>
      <c r="AH258" s="3">
        <f t="shared" si="140"/>
        <v>238.98256338686642</v>
      </c>
      <c r="AI258" s="3">
        <f t="shared" si="141"/>
        <v>63.18360008900396</v>
      </c>
      <c r="AJ258" s="3">
        <f t="shared" si="142"/>
        <v>66.194301319695427</v>
      </c>
      <c r="AK258" s="3">
        <f t="shared" si="143"/>
        <v>73.949467836638732</v>
      </c>
      <c r="AL258" s="3">
        <f t="shared" si="144"/>
        <v>89.049043155781661</v>
      </c>
      <c r="AM258" s="3">
        <f t="shared" si="145"/>
        <v>117.21778933520773</v>
      </c>
      <c r="AN258" s="3">
        <f t="shared" si="146"/>
        <v>77.172331842417947</v>
      </c>
      <c r="AO258" s="3">
        <f t="shared" si="147"/>
        <v>86.8549821559767</v>
      </c>
      <c r="AP258" s="3">
        <f t="shared" si="148"/>
        <v>104.29501206713076</v>
      </c>
      <c r="AQ258" s="3">
        <f t="shared" si="149"/>
        <v>136.53073470266389</v>
      </c>
      <c r="AR258" s="3">
        <f t="shared" si="150"/>
        <v>198.68976938442455</v>
      </c>
      <c r="AS258">
        <f>IF(播種日比較!$C$11-AD258&gt;0,0,AS257+1)</f>
        <v>127</v>
      </c>
      <c r="AT258">
        <f>IF(播種日比較!$C$11-AE258&gt;0,0,AT257+1)</f>
        <v>168</v>
      </c>
      <c r="AU258">
        <f>IF(播種日比較!$C$11-AF258&gt;0,0,AU257+1)</f>
        <v>188</v>
      </c>
      <c r="AV258">
        <f>IF(播種日比較!$C$11-AG258&gt;0,0,AV257+1)</f>
        <v>196</v>
      </c>
      <c r="AW258">
        <f>IF(播種日比較!$C$11-AH258&gt;0,0,AW257+1)</f>
        <v>200</v>
      </c>
      <c r="AX258">
        <f>IF(播種日比較!$C$11-AI258&gt;0,0,AX257+1)</f>
        <v>109</v>
      </c>
      <c r="AY258">
        <f>IF(播種日比較!$C$11-AJ258&gt;0,0,AY257+1)</f>
        <v>119</v>
      </c>
      <c r="AZ258">
        <f>IF(播種日比較!$C$11-AK258&gt;0,0,AZ257+1)</f>
        <v>142</v>
      </c>
      <c r="BA258">
        <f>IF(播種日比較!$C$11-AL258&gt;0,0,BA257+1)</f>
        <v>172</v>
      </c>
      <c r="BB258">
        <f>IF(播種日比較!$C$11-AM258&gt;0,0,BB257+1)</f>
        <v>191</v>
      </c>
      <c r="BC258">
        <f>IF(播種日比較!$C$11-AN258&gt;0,0,BC257+1)</f>
        <v>134</v>
      </c>
      <c r="BD258">
        <f>IF(播種日比較!$C$11-AO258&gt;0,0,BD257+1)</f>
        <v>151</v>
      </c>
      <c r="BE258">
        <f>IF(播種日比較!$C$11-AP258&gt;0,0,BE257+1)</f>
        <v>172</v>
      </c>
      <c r="BF258">
        <f>IF(播種日比較!$C$11-AQ258&gt;0,0,BF257+1)</f>
        <v>189</v>
      </c>
      <c r="BG258">
        <f>IF(播種日比較!$C$11-AR258&gt;0,0,BG257+1)</f>
        <v>198</v>
      </c>
      <c r="BH258" s="1">
        <f t="shared" si="151"/>
        <v>42862</v>
      </c>
      <c r="BI258">
        <f t="shared" si="135"/>
        <v>0</v>
      </c>
    </row>
    <row r="259" spans="8:61" x14ac:dyDescent="0.45">
      <c r="H259" s="1" t="e">
        <f t="shared" si="153"/>
        <v>#N/A</v>
      </c>
      <c r="I259" t="e">
        <f>$H259-播種日比較!$C$5</f>
        <v>#N/A</v>
      </c>
      <c r="J259" t="e">
        <f>$H259-播種日比較!$C$6</f>
        <v>#N/A</v>
      </c>
      <c r="K259" t="e">
        <f>$H259-播種日比較!$C$7</f>
        <v>#N/A</v>
      </c>
      <c r="L259" t="e">
        <f>$H259-播種日比較!$C$8</f>
        <v>#N/A</v>
      </c>
      <c r="M259" t="e">
        <f>$H259-播種日比較!$C$9</f>
        <v>#N/A</v>
      </c>
      <c r="N259" s="3" t="e">
        <f t="shared" si="120"/>
        <v>#N/A</v>
      </c>
      <c r="O259" s="3" t="e">
        <f t="shared" si="121"/>
        <v>#N/A</v>
      </c>
      <c r="P259" s="3" t="e">
        <f t="shared" si="122"/>
        <v>#N/A</v>
      </c>
      <c r="Q259" s="3" t="e">
        <f t="shared" si="123"/>
        <v>#N/A</v>
      </c>
      <c r="R259" s="3" t="e">
        <f t="shared" si="124"/>
        <v>#N/A</v>
      </c>
      <c r="S259" s="3" t="e">
        <f t="shared" si="125"/>
        <v>#N/A</v>
      </c>
      <c r="T259" s="3" t="e">
        <f t="shared" si="126"/>
        <v>#N/A</v>
      </c>
      <c r="U259" s="3" t="e">
        <f t="shared" si="127"/>
        <v>#N/A</v>
      </c>
      <c r="V259" s="3" t="e">
        <f t="shared" si="128"/>
        <v>#N/A</v>
      </c>
      <c r="W259" s="3" t="e">
        <f t="shared" si="129"/>
        <v>#N/A</v>
      </c>
      <c r="X259" s="3" t="e">
        <f t="shared" si="130"/>
        <v>#N/A</v>
      </c>
      <c r="Y259" s="3" t="e">
        <f t="shared" si="131"/>
        <v>#N/A</v>
      </c>
      <c r="Z259" s="3" t="e">
        <f t="shared" si="132"/>
        <v>#N/A</v>
      </c>
      <c r="AA259" s="3" t="e">
        <f t="shared" si="133"/>
        <v>#N/A</v>
      </c>
      <c r="AB259" s="3" t="e">
        <f t="shared" si="134"/>
        <v>#N/A</v>
      </c>
      <c r="AC259" t="e">
        <f>IF(H259&lt;播種日比較!$C$14,0,播種日比較!$C$13*0.02*播種日比較!$C$12)</f>
        <v>#N/A</v>
      </c>
      <c r="AD259" s="3">
        <f t="shared" si="136"/>
        <v>68.240234106228513</v>
      </c>
      <c r="AE259" s="3">
        <f t="shared" si="137"/>
        <v>89.120047372632669</v>
      </c>
      <c r="AF259" s="3">
        <f t="shared" si="138"/>
        <v>120.83674098527958</v>
      </c>
      <c r="AG259" s="3">
        <f t="shared" si="139"/>
        <v>168.64634120388058</v>
      </c>
      <c r="AH259" s="3">
        <f t="shared" si="140"/>
        <v>238.98256338686642</v>
      </c>
      <c r="AI259" s="3">
        <f t="shared" si="141"/>
        <v>63.18360008900396</v>
      </c>
      <c r="AJ259" s="3">
        <f t="shared" si="142"/>
        <v>66.194301319695427</v>
      </c>
      <c r="AK259" s="3">
        <f t="shared" si="143"/>
        <v>73.949467836638732</v>
      </c>
      <c r="AL259" s="3">
        <f t="shared" si="144"/>
        <v>89.049043155781661</v>
      </c>
      <c r="AM259" s="3">
        <f t="shared" si="145"/>
        <v>117.21778933520773</v>
      </c>
      <c r="AN259" s="3">
        <f t="shared" si="146"/>
        <v>77.172331842417947</v>
      </c>
      <c r="AO259" s="3">
        <f t="shared" si="147"/>
        <v>86.8549821559767</v>
      </c>
      <c r="AP259" s="3">
        <f t="shared" si="148"/>
        <v>104.29501206713076</v>
      </c>
      <c r="AQ259" s="3">
        <f t="shared" si="149"/>
        <v>136.53073470266389</v>
      </c>
      <c r="AR259" s="3">
        <f t="shared" si="150"/>
        <v>198.68976938442455</v>
      </c>
      <c r="AS259">
        <f>IF(播種日比較!$C$11-AD259&gt;0,0,AS258+1)</f>
        <v>128</v>
      </c>
      <c r="AT259">
        <f>IF(播種日比較!$C$11-AE259&gt;0,0,AT258+1)</f>
        <v>169</v>
      </c>
      <c r="AU259">
        <f>IF(播種日比較!$C$11-AF259&gt;0,0,AU258+1)</f>
        <v>189</v>
      </c>
      <c r="AV259">
        <f>IF(播種日比較!$C$11-AG259&gt;0,0,AV258+1)</f>
        <v>197</v>
      </c>
      <c r="AW259">
        <f>IF(播種日比較!$C$11-AH259&gt;0,0,AW258+1)</f>
        <v>201</v>
      </c>
      <c r="AX259">
        <f>IF(播種日比較!$C$11-AI259&gt;0,0,AX258+1)</f>
        <v>110</v>
      </c>
      <c r="AY259">
        <f>IF(播種日比較!$C$11-AJ259&gt;0,0,AY258+1)</f>
        <v>120</v>
      </c>
      <c r="AZ259">
        <f>IF(播種日比較!$C$11-AK259&gt;0,0,AZ258+1)</f>
        <v>143</v>
      </c>
      <c r="BA259">
        <f>IF(播種日比較!$C$11-AL259&gt;0,0,BA258+1)</f>
        <v>173</v>
      </c>
      <c r="BB259">
        <f>IF(播種日比較!$C$11-AM259&gt;0,0,BB258+1)</f>
        <v>192</v>
      </c>
      <c r="BC259">
        <f>IF(播種日比較!$C$11-AN259&gt;0,0,BC258+1)</f>
        <v>135</v>
      </c>
      <c r="BD259">
        <f>IF(播種日比較!$C$11-AO259&gt;0,0,BD258+1)</f>
        <v>152</v>
      </c>
      <c r="BE259">
        <f>IF(播種日比較!$C$11-AP259&gt;0,0,BE258+1)</f>
        <v>173</v>
      </c>
      <c r="BF259">
        <f>IF(播種日比較!$C$11-AQ259&gt;0,0,BF258+1)</f>
        <v>190</v>
      </c>
      <c r="BG259">
        <f>IF(播種日比較!$C$11-AR259&gt;0,0,BG258+1)</f>
        <v>199</v>
      </c>
      <c r="BH259" s="1">
        <f t="shared" si="151"/>
        <v>42863</v>
      </c>
      <c r="BI259">
        <f t="shared" si="135"/>
        <v>0</v>
      </c>
    </row>
    <row r="260" spans="8:61" x14ac:dyDescent="0.45">
      <c r="H260" s="1" t="e">
        <f t="shared" si="153"/>
        <v>#N/A</v>
      </c>
      <c r="I260" t="e">
        <f>$H260-播種日比較!$C$5</f>
        <v>#N/A</v>
      </c>
      <c r="J260" t="e">
        <f>$H260-播種日比較!$C$6</f>
        <v>#N/A</v>
      </c>
      <c r="K260" t="e">
        <f>$H260-播種日比較!$C$7</f>
        <v>#N/A</v>
      </c>
      <c r="L260" t="e">
        <f>$H260-播種日比較!$C$8</f>
        <v>#N/A</v>
      </c>
      <c r="M260" t="e">
        <f>$H260-播種日比較!$C$9</f>
        <v>#N/A</v>
      </c>
      <c r="N260" s="3" t="e">
        <f t="shared" si="120"/>
        <v>#N/A</v>
      </c>
      <c r="O260" s="3" t="e">
        <f t="shared" si="121"/>
        <v>#N/A</v>
      </c>
      <c r="P260" s="3" t="e">
        <f t="shared" si="122"/>
        <v>#N/A</v>
      </c>
      <c r="Q260" s="3" t="e">
        <f t="shared" si="123"/>
        <v>#N/A</v>
      </c>
      <c r="R260" s="3" t="e">
        <f t="shared" si="124"/>
        <v>#N/A</v>
      </c>
      <c r="S260" s="3" t="e">
        <f t="shared" si="125"/>
        <v>#N/A</v>
      </c>
      <c r="T260" s="3" t="e">
        <f t="shared" si="126"/>
        <v>#N/A</v>
      </c>
      <c r="U260" s="3" t="e">
        <f t="shared" si="127"/>
        <v>#N/A</v>
      </c>
      <c r="V260" s="3" t="e">
        <f t="shared" si="128"/>
        <v>#N/A</v>
      </c>
      <c r="W260" s="3" t="e">
        <f t="shared" si="129"/>
        <v>#N/A</v>
      </c>
      <c r="X260" s="3" t="e">
        <f t="shared" si="130"/>
        <v>#N/A</v>
      </c>
      <c r="Y260" s="3" t="e">
        <f t="shared" si="131"/>
        <v>#N/A</v>
      </c>
      <c r="Z260" s="3" t="e">
        <f t="shared" si="132"/>
        <v>#N/A</v>
      </c>
      <c r="AA260" s="3" t="e">
        <f t="shared" si="133"/>
        <v>#N/A</v>
      </c>
      <c r="AB260" s="3" t="e">
        <f t="shared" si="134"/>
        <v>#N/A</v>
      </c>
      <c r="AC260" t="e">
        <f>IF(H260&lt;播種日比較!$C$14,0,播種日比較!$C$13*0.02*播種日比較!$C$12)</f>
        <v>#N/A</v>
      </c>
      <c r="AD260" s="3">
        <f t="shared" si="136"/>
        <v>68.240234106228513</v>
      </c>
      <c r="AE260" s="3">
        <f t="shared" si="137"/>
        <v>89.120047372632669</v>
      </c>
      <c r="AF260" s="3">
        <f t="shared" si="138"/>
        <v>120.83674098527958</v>
      </c>
      <c r="AG260" s="3">
        <f t="shared" si="139"/>
        <v>168.64634120388058</v>
      </c>
      <c r="AH260" s="3">
        <f t="shared" si="140"/>
        <v>238.98256338686642</v>
      </c>
      <c r="AI260" s="3">
        <f t="shared" si="141"/>
        <v>63.18360008900396</v>
      </c>
      <c r="AJ260" s="3">
        <f t="shared" si="142"/>
        <v>66.194301319695427</v>
      </c>
      <c r="AK260" s="3">
        <f t="shared" si="143"/>
        <v>73.949467836638732</v>
      </c>
      <c r="AL260" s="3">
        <f t="shared" si="144"/>
        <v>89.049043155781661</v>
      </c>
      <c r="AM260" s="3">
        <f t="shared" si="145"/>
        <v>117.21778933520773</v>
      </c>
      <c r="AN260" s="3">
        <f t="shared" si="146"/>
        <v>77.172331842417947</v>
      </c>
      <c r="AO260" s="3">
        <f t="shared" si="147"/>
        <v>86.8549821559767</v>
      </c>
      <c r="AP260" s="3">
        <f t="shared" si="148"/>
        <v>104.29501206713076</v>
      </c>
      <c r="AQ260" s="3">
        <f t="shared" si="149"/>
        <v>136.53073470266389</v>
      </c>
      <c r="AR260" s="3">
        <f t="shared" si="150"/>
        <v>198.68976938442455</v>
      </c>
      <c r="AS260">
        <f>IF(播種日比較!$C$11-AD260&gt;0,0,AS259+1)</f>
        <v>129</v>
      </c>
      <c r="AT260">
        <f>IF(播種日比較!$C$11-AE260&gt;0,0,AT259+1)</f>
        <v>170</v>
      </c>
      <c r="AU260">
        <f>IF(播種日比較!$C$11-AF260&gt;0,0,AU259+1)</f>
        <v>190</v>
      </c>
      <c r="AV260">
        <f>IF(播種日比較!$C$11-AG260&gt;0,0,AV259+1)</f>
        <v>198</v>
      </c>
      <c r="AW260">
        <f>IF(播種日比較!$C$11-AH260&gt;0,0,AW259+1)</f>
        <v>202</v>
      </c>
      <c r="AX260">
        <f>IF(播種日比較!$C$11-AI260&gt;0,0,AX259+1)</f>
        <v>111</v>
      </c>
      <c r="AY260">
        <f>IF(播種日比較!$C$11-AJ260&gt;0,0,AY259+1)</f>
        <v>121</v>
      </c>
      <c r="AZ260">
        <f>IF(播種日比較!$C$11-AK260&gt;0,0,AZ259+1)</f>
        <v>144</v>
      </c>
      <c r="BA260">
        <f>IF(播種日比較!$C$11-AL260&gt;0,0,BA259+1)</f>
        <v>174</v>
      </c>
      <c r="BB260">
        <f>IF(播種日比較!$C$11-AM260&gt;0,0,BB259+1)</f>
        <v>193</v>
      </c>
      <c r="BC260">
        <f>IF(播種日比較!$C$11-AN260&gt;0,0,BC259+1)</f>
        <v>136</v>
      </c>
      <c r="BD260">
        <f>IF(播種日比較!$C$11-AO260&gt;0,0,BD259+1)</f>
        <v>153</v>
      </c>
      <c r="BE260">
        <f>IF(播種日比較!$C$11-AP260&gt;0,0,BE259+1)</f>
        <v>174</v>
      </c>
      <c r="BF260">
        <f>IF(播種日比較!$C$11-AQ260&gt;0,0,BF259+1)</f>
        <v>191</v>
      </c>
      <c r="BG260">
        <f>IF(播種日比較!$C$11-AR260&gt;0,0,BG259+1)</f>
        <v>200</v>
      </c>
      <c r="BH260" s="1">
        <f t="shared" si="151"/>
        <v>42864</v>
      </c>
      <c r="BI260">
        <f t="shared" ref="BI260" si="154">COUNTIF(AS260:BG260,0)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60"/>
  <sheetViews>
    <sheetView workbookViewId="0">
      <selection activeCell="P37" sqref="P37"/>
    </sheetView>
  </sheetViews>
  <sheetFormatPr defaultRowHeight="18" x14ac:dyDescent="0.45"/>
  <cols>
    <col min="2" max="2" width="9.69921875" customWidth="1"/>
    <col min="3" max="3" width="10" bestFit="1" customWidth="1"/>
    <col min="4" max="6" width="9.09765625" customWidth="1"/>
    <col min="13" max="17" width="10.59765625" customWidth="1"/>
    <col min="23" max="27" width="9" customWidth="1"/>
    <col min="28" max="32" width="9.3984375" customWidth="1"/>
    <col min="33" max="42" width="9" customWidth="1"/>
  </cols>
  <sheetData>
    <row r="1" spans="1:49" ht="38.25" customHeight="1" x14ac:dyDescent="0.45">
      <c r="J1" t="s">
        <v>16</v>
      </c>
      <c r="M1" s="6" t="s">
        <v>72</v>
      </c>
      <c r="N1" s="6" t="s">
        <v>73</v>
      </c>
      <c r="O1" s="6" t="s">
        <v>74</v>
      </c>
      <c r="P1" s="6" t="s">
        <v>75</v>
      </c>
      <c r="Q1" s="6" t="s">
        <v>76</v>
      </c>
      <c r="R1" s="6" t="s">
        <v>19</v>
      </c>
      <c r="S1" s="6"/>
      <c r="T1" s="6"/>
      <c r="U1" s="6"/>
      <c r="V1" s="6"/>
      <c r="AG1" t="s">
        <v>46</v>
      </c>
    </row>
    <row r="2" spans="1:49" x14ac:dyDescent="0.45">
      <c r="H2" t="s">
        <v>1</v>
      </c>
      <c r="J2" t="s">
        <v>4</v>
      </c>
      <c r="K2" t="s">
        <v>8</v>
      </c>
      <c r="L2" t="s">
        <v>9</v>
      </c>
      <c r="M2" t="s">
        <v>17</v>
      </c>
      <c r="N2" t="s">
        <v>17</v>
      </c>
      <c r="O2" t="s">
        <v>17</v>
      </c>
      <c r="P2" t="s">
        <v>17</v>
      </c>
      <c r="Q2" t="s">
        <v>17</v>
      </c>
      <c r="R2" t="s">
        <v>31</v>
      </c>
      <c r="S2" t="s">
        <v>32</v>
      </c>
      <c r="T2" t="s">
        <v>33</v>
      </c>
      <c r="U2" t="s">
        <v>34</v>
      </c>
      <c r="V2" t="s">
        <v>35</v>
      </c>
      <c r="W2" t="s">
        <v>77</v>
      </c>
      <c r="X2" t="s">
        <v>37</v>
      </c>
      <c r="Y2" t="s">
        <v>38</v>
      </c>
      <c r="Z2" t="s">
        <v>39</v>
      </c>
      <c r="AA2" t="s">
        <v>40</v>
      </c>
      <c r="AB2" t="s">
        <v>41</v>
      </c>
      <c r="AC2" t="s">
        <v>42</v>
      </c>
      <c r="AD2" t="s">
        <v>43</v>
      </c>
      <c r="AE2" t="s">
        <v>44</v>
      </c>
      <c r="AF2" t="s">
        <v>45</v>
      </c>
      <c r="AG2" t="s">
        <v>31</v>
      </c>
      <c r="AH2" t="s">
        <v>32</v>
      </c>
      <c r="AI2" t="s">
        <v>33</v>
      </c>
      <c r="AJ2" t="s">
        <v>34</v>
      </c>
      <c r="AK2" t="s">
        <v>35</v>
      </c>
      <c r="AL2" t="s">
        <v>36</v>
      </c>
      <c r="AM2" t="s">
        <v>37</v>
      </c>
      <c r="AN2" t="s">
        <v>38</v>
      </c>
      <c r="AO2" t="s">
        <v>39</v>
      </c>
      <c r="AP2" t="s">
        <v>40</v>
      </c>
      <c r="AQ2" t="s">
        <v>41</v>
      </c>
      <c r="AR2" t="s">
        <v>42</v>
      </c>
      <c r="AS2" t="s">
        <v>43</v>
      </c>
      <c r="AT2" t="s">
        <v>44</v>
      </c>
      <c r="AU2" t="s">
        <v>45</v>
      </c>
    </row>
    <row r="3" spans="1:49" x14ac:dyDescent="0.45">
      <c r="H3" s="1">
        <f>入牧日比較!C5</f>
        <v>42620</v>
      </c>
      <c r="I3">
        <v>0</v>
      </c>
      <c r="J3" s="3">
        <f>$B$16*EXP(-$C$16*EXP(-$D$16*I3))</f>
        <v>0.47787134203575821</v>
      </c>
      <c r="K3" s="3">
        <f>$B$17*EXP(-$C$17*EXP(-$D$17*I3))</f>
        <v>0.14603888791442984</v>
      </c>
      <c r="L3" s="3">
        <f>$B$18*EXP(-$C$18*EXP(-$D$18*I3))</f>
        <v>0.31824463523006696</v>
      </c>
      <c r="M3">
        <f>IF($H3&lt;入牧日比較!$C$10,0,入牧日比較!$C$9*0.02*入牧日比較!$C$8)</f>
        <v>0</v>
      </c>
      <c r="N3">
        <f>IF($H3&lt;入牧日比較!$C$11,0,入牧日比較!$C$9*0.02*入牧日比較!$C$8)</f>
        <v>0</v>
      </c>
      <c r="O3">
        <f>IF($H3&lt;入牧日比較!$C$12,0,入牧日比較!$C$9*0.02*入牧日比較!$C$8)</f>
        <v>0</v>
      </c>
      <c r="P3">
        <f>IF($H3&lt;入牧日比較!$C$13,0,入牧日比較!$C$9*0.02*入牧日比較!$C$8)</f>
        <v>0</v>
      </c>
      <c r="Q3">
        <f>IF($H3&lt;入牧日比較!$C$14,0,入牧日比較!$C$9*0.02*入牧日比較!$C$8)</f>
        <v>0</v>
      </c>
      <c r="R3">
        <f>+M3/0.85*1000/$J3/100</f>
        <v>0</v>
      </c>
      <c r="S3">
        <f t="shared" ref="S3:U3" si="0">+N3/0.85*1000/$J3/100</f>
        <v>0</v>
      </c>
      <c r="T3">
        <f t="shared" si="0"/>
        <v>0</v>
      </c>
      <c r="U3">
        <f t="shared" si="0"/>
        <v>0</v>
      </c>
      <c r="V3">
        <f>+Q3/0.85*1000/$J3/100</f>
        <v>0</v>
      </c>
      <c r="W3">
        <f>+R3/0.85*1000/$K3/100</f>
        <v>0</v>
      </c>
      <c r="X3">
        <f t="shared" ref="X3:Z3" si="1">+S3/0.85*1000/$K3/100</f>
        <v>0</v>
      </c>
      <c r="Y3">
        <f t="shared" si="1"/>
        <v>0</v>
      </c>
      <c r="Z3">
        <f t="shared" si="1"/>
        <v>0</v>
      </c>
      <c r="AA3">
        <f>+V3/0.85*1000/$K3/100</f>
        <v>0</v>
      </c>
      <c r="AB3">
        <f>+W3/0.85*1000/$L3/100</f>
        <v>0</v>
      </c>
      <c r="AC3">
        <f t="shared" ref="AC3:AF3" si="2">+X3/0.85*1000/$L3/100</f>
        <v>0</v>
      </c>
      <c r="AD3">
        <f t="shared" si="2"/>
        <v>0</v>
      </c>
      <c r="AE3">
        <f t="shared" si="2"/>
        <v>0</v>
      </c>
      <c r="AF3">
        <f t="shared" si="2"/>
        <v>0</v>
      </c>
      <c r="AG3">
        <f>IF(入牧日比較!$C$7-R3&gt;0,0,AG2+1)</f>
        <v>0</v>
      </c>
      <c r="AH3">
        <f>IF(入牧日比較!$C$7-S3&gt;0,0,AH2+1)</f>
        <v>0</v>
      </c>
      <c r="AI3">
        <f>IF(入牧日比較!$C$7-T3&gt;0,0,AI2+1)</f>
        <v>0</v>
      </c>
      <c r="AJ3">
        <f>IF(入牧日比較!$C$7-U3&gt;0,0,AJ2+1)</f>
        <v>0</v>
      </c>
      <c r="AK3">
        <f>IF(入牧日比較!$C$7-V3&gt;0,0,AK2+1)</f>
        <v>0</v>
      </c>
      <c r="AL3">
        <f>IF(入牧日比較!$C$7-W3&gt;0,0,AL2+1)</f>
        <v>0</v>
      </c>
      <c r="AM3">
        <f>IF(入牧日比較!$C$7-X3&gt;0,0,AM2+1)</f>
        <v>0</v>
      </c>
      <c r="AN3">
        <f>IF(入牧日比較!$C$7-Y3&gt;0,0,AN2+1)</f>
        <v>0</v>
      </c>
      <c r="AO3">
        <f>IF(入牧日比較!$C$7-Z3&gt;0,0,AO2+1)</f>
        <v>0</v>
      </c>
      <c r="AP3">
        <f>IF(入牧日比較!$C$7-AA3&gt;0,0,AP2+1)</f>
        <v>0</v>
      </c>
      <c r="AQ3">
        <f>IF(入牧日比較!$C$7-AB3&gt;0,0,AQ2+1)</f>
        <v>0</v>
      </c>
      <c r="AR3">
        <f>IF(入牧日比較!$C$7-AC3&gt;0,0,AR2+1)</f>
        <v>0</v>
      </c>
      <c r="AS3">
        <f>IF(入牧日比較!$C$7-AD3&gt;0,0,AS2+1)</f>
        <v>0</v>
      </c>
      <c r="AT3">
        <f>IF(入牧日比較!$C$7-AE3&gt;0,0,AT2+1)</f>
        <v>0</v>
      </c>
      <c r="AU3">
        <f>IF(入牧日比較!$C$7-AF3&gt;0,0,AU2+1)</f>
        <v>0</v>
      </c>
      <c r="AV3" s="1">
        <f>SS4PWG!D5</f>
        <v>42618</v>
      </c>
      <c r="AW3">
        <f>COUNTIF(AG3:AU3,0)</f>
        <v>15</v>
      </c>
    </row>
    <row r="4" spans="1:49" x14ac:dyDescent="0.45">
      <c r="A4" t="s">
        <v>2</v>
      </c>
      <c r="H4" s="1">
        <f t="shared" ref="H4:H12" si="3">IF(ISERROR(#REF!=0),H3+1,IF(#REF!=0,"NA",H3+1))</f>
        <v>42621</v>
      </c>
      <c r="I4">
        <v>1</v>
      </c>
      <c r="J4" s="3">
        <f t="shared" ref="J4:J67" si="4">$B$16*EXP(-$C$16*EXP(-$D$16*I4))</f>
        <v>0.56706419522123441</v>
      </c>
      <c r="K4" s="3">
        <f t="shared" ref="K4:K67" si="5">$B$17*EXP(-$C$17*EXP(-$D$17*I4))</f>
        <v>0.19321609258568451</v>
      </c>
      <c r="L4" s="3">
        <f t="shared" ref="L4:L67" si="6">$B$18*EXP(-$C$18*EXP(-$D$18*I4))</f>
        <v>0.39976656079769179</v>
      </c>
      <c r="M4">
        <f>IF(H4&lt;入牧日比較!$C$10,0,入牧日比較!$C$9*0.02*入牧日比較!$C$8)</f>
        <v>0</v>
      </c>
      <c r="N4">
        <f>IF($H4&lt;入牧日比較!$C$11,0,入牧日比較!$C$9*0.02*入牧日比較!$C$8)</f>
        <v>0</v>
      </c>
      <c r="O4">
        <f>IF($H4&lt;入牧日比較!$C$12,0,入牧日比較!$C$9*0.02*入牧日比較!$C$8)</f>
        <v>0</v>
      </c>
      <c r="P4">
        <f>IF($H4&lt;入牧日比較!$C$13,0,入牧日比較!$C$9*0.02*入牧日比較!$C$8)</f>
        <v>0</v>
      </c>
      <c r="Q4">
        <f>IF($H4&lt;入牧日比較!$C$14,0,入牧日比較!$C$9*0.02*入牧日比較!$C$8)</f>
        <v>0</v>
      </c>
      <c r="R4" s="3">
        <f>R3+M4/0.85*1000/$J4/100</f>
        <v>0</v>
      </c>
      <c r="S4" s="3">
        <f t="shared" ref="S4:U4" si="7">S3+N4/0.85*1000/$J4/100</f>
        <v>0</v>
      </c>
      <c r="T4" s="3">
        <f t="shared" si="7"/>
        <v>0</v>
      </c>
      <c r="U4" s="3">
        <f t="shared" si="7"/>
        <v>0</v>
      </c>
      <c r="V4" s="3">
        <f>V3+Q4/0.85*1000/$J4/100</f>
        <v>0</v>
      </c>
      <c r="W4" s="3">
        <f>W3+R4/0.85*1000/$K4/100</f>
        <v>0</v>
      </c>
      <c r="X4" s="3">
        <f t="shared" ref="X4:Z4" si="8">X3+S4/0.85*1000/$K4/100</f>
        <v>0</v>
      </c>
      <c r="Y4" s="3">
        <f t="shared" si="8"/>
        <v>0</v>
      </c>
      <c r="Z4" s="3">
        <f t="shared" si="8"/>
        <v>0</v>
      </c>
      <c r="AA4" s="3">
        <f>AA3+V4/0.85*1000/$K4/100</f>
        <v>0</v>
      </c>
      <c r="AB4" s="3">
        <f>AB3+W4/0.85*1000/$K4/100</f>
        <v>0</v>
      </c>
      <c r="AC4" s="3">
        <f t="shared" ref="AC4:AF4" si="9">AC3+X4/0.85*1000/$K4/100</f>
        <v>0</v>
      </c>
      <c r="AD4" s="3">
        <f t="shared" si="9"/>
        <v>0</v>
      </c>
      <c r="AE4" s="3">
        <f t="shared" si="9"/>
        <v>0</v>
      </c>
      <c r="AF4" s="3">
        <f t="shared" si="9"/>
        <v>0</v>
      </c>
      <c r="AG4">
        <f>IF(入牧日比較!$C$7-R4&gt;0,0,AG3+1)</f>
        <v>0</v>
      </c>
      <c r="AH4">
        <f>IF(入牧日比較!$C$7-S4&gt;0,0,AH3+1)</f>
        <v>0</v>
      </c>
      <c r="AI4">
        <f>IF(入牧日比較!$C$7-T4&gt;0,0,AI3+1)</f>
        <v>0</v>
      </c>
      <c r="AJ4">
        <f>IF(入牧日比較!$C$7-U4&gt;0,0,AJ3+1)</f>
        <v>0</v>
      </c>
      <c r="AK4">
        <f>IF(入牧日比較!$C$7-V4&gt;0,0,AK3+1)</f>
        <v>0</v>
      </c>
      <c r="AL4">
        <f>IF(入牧日比較!$C$7-W4&gt;0,0,AL3+1)</f>
        <v>0</v>
      </c>
      <c r="AM4">
        <f>IF(入牧日比較!$C$7-X4&gt;0,0,AM3+1)</f>
        <v>0</v>
      </c>
      <c r="AN4">
        <f>IF(入牧日比較!$C$7-Y4&gt;0,0,AN3+1)</f>
        <v>0</v>
      </c>
      <c r="AO4">
        <f>IF(入牧日比較!$C$7-Z4&gt;0,0,AO3+1)</f>
        <v>0</v>
      </c>
      <c r="AP4">
        <f>IF(入牧日比較!$C$7-AA4&gt;0,0,AP3+1)</f>
        <v>0</v>
      </c>
      <c r="AQ4">
        <f>IF(入牧日比較!$C$7-AB4&gt;0,0,AQ3+1)</f>
        <v>0</v>
      </c>
      <c r="AR4">
        <f>IF(入牧日比較!$C$7-AC4&gt;0,0,AR3+1)</f>
        <v>0</v>
      </c>
      <c r="AS4">
        <f>IF(入牧日比較!$C$7-AD4&gt;0,0,AS3+1)</f>
        <v>0</v>
      </c>
      <c r="AT4">
        <f>IF(入牧日比較!$C$7-AE4&gt;0,0,AT3+1)</f>
        <v>0</v>
      </c>
      <c r="AU4">
        <f>IF(入牧日比較!$C$7-AF4&gt;0,0,AU3+1)</f>
        <v>0</v>
      </c>
      <c r="AV4" s="1">
        <f>AV3+1</f>
        <v>42619</v>
      </c>
      <c r="AW4">
        <f t="shared" ref="AW4:AW67" si="10">COUNTIF(AG4:AU4,0)</f>
        <v>15</v>
      </c>
    </row>
    <row r="5" spans="1:49" x14ac:dyDescent="0.45">
      <c r="A5" s="3">
        <f>71.5-0.192*入牧日比較!C3-0.247*A9+0.0046*入牧日比較!C3*A9</f>
        <v>17.203800000000001</v>
      </c>
      <c r="H5" s="1">
        <f t="shared" si="3"/>
        <v>42622</v>
      </c>
      <c r="I5">
        <v>2</v>
      </c>
      <c r="J5" s="3">
        <f t="shared" si="4"/>
        <v>0.67036280758672484</v>
      </c>
      <c r="K5" s="3">
        <f t="shared" si="5"/>
        <v>0.25338543749795145</v>
      </c>
      <c r="L5" s="3">
        <f t="shared" si="6"/>
        <v>0.49875261628000911</v>
      </c>
      <c r="M5">
        <f>IF(H5&lt;入牧日比較!$C$10,0,入牧日比較!$C$9*0.02*入牧日比較!$C$8)</f>
        <v>0</v>
      </c>
      <c r="N5">
        <f>IF($H5&lt;入牧日比較!$C$11,0,入牧日比較!$C$9*0.02*入牧日比較!$C$8)</f>
        <v>0</v>
      </c>
      <c r="O5">
        <f>IF($H5&lt;入牧日比較!$C$12,0,入牧日比較!$C$9*0.02*入牧日比較!$C$8)</f>
        <v>0</v>
      </c>
      <c r="P5">
        <f>IF($H5&lt;入牧日比較!$C$13,0,入牧日比較!$C$9*0.02*入牧日比較!$C$8)</f>
        <v>0</v>
      </c>
      <c r="Q5">
        <f>IF($H5&lt;入牧日比較!$C$14,0,入牧日比較!$C$9*0.02*入牧日比較!$C$8)</f>
        <v>0</v>
      </c>
      <c r="R5" s="3">
        <f t="shared" ref="R5:R68" si="11">R4+M5/0.85*1000/$J5/100</f>
        <v>0</v>
      </c>
      <c r="S5" s="3">
        <f t="shared" ref="S5:S68" si="12">S4+N5/0.85*1000/$J5/100</f>
        <v>0</v>
      </c>
      <c r="T5" s="3">
        <f t="shared" ref="T5:T68" si="13">T4+O5/0.85*1000/$J5/100</f>
        <v>0</v>
      </c>
      <c r="U5" s="3">
        <f t="shared" ref="U5:U68" si="14">U4+P5/0.85*1000/$J5/100</f>
        <v>0</v>
      </c>
      <c r="V5" s="3">
        <f t="shared" ref="V5:V68" si="15">V4+Q5/0.85*1000/$J5/100</f>
        <v>0</v>
      </c>
      <c r="W5" s="3">
        <f t="shared" ref="W5:W68" si="16">W4+R5/0.85*1000/$K5/100</f>
        <v>0</v>
      </c>
      <c r="X5" s="3">
        <f t="shared" ref="X5:X68" si="17">X4+S5/0.85*1000/$K5/100</f>
        <v>0</v>
      </c>
      <c r="Y5" s="3">
        <f t="shared" ref="Y5:Y68" si="18">Y4+T5/0.85*1000/$K5/100</f>
        <v>0</v>
      </c>
      <c r="Z5" s="3">
        <f t="shared" ref="Z5:Z68" si="19">Z4+U5/0.85*1000/$K5/100</f>
        <v>0</v>
      </c>
      <c r="AA5" s="3">
        <f t="shared" ref="AA5:AA68" si="20">AA4+V5/0.85*1000/$K5/100</f>
        <v>0</v>
      </c>
      <c r="AB5" s="3">
        <f t="shared" ref="AB5:AB68" si="21">AB4+W5/0.85*1000/$K5/100</f>
        <v>0</v>
      </c>
      <c r="AC5" s="3">
        <f t="shared" ref="AC5:AC68" si="22">AC4+X5/0.85*1000/$K5/100</f>
        <v>0</v>
      </c>
      <c r="AD5" s="3">
        <f t="shared" ref="AD5:AD68" si="23">AD4+Y5/0.85*1000/$K5/100</f>
        <v>0</v>
      </c>
      <c r="AE5" s="3">
        <f t="shared" ref="AE5:AE68" si="24">AE4+Z5/0.85*1000/$K5/100</f>
        <v>0</v>
      </c>
      <c r="AF5" s="3">
        <f t="shared" ref="AF5:AF68" si="25">AF4+AA5/0.85*1000/$K5/100</f>
        <v>0</v>
      </c>
      <c r="AG5">
        <f>IF(入牧日比較!$C$7-R5&gt;0,0,AG4+1)</f>
        <v>0</v>
      </c>
      <c r="AH5">
        <f>IF(入牧日比較!$C$7-S5&gt;0,0,AH4+1)</f>
        <v>0</v>
      </c>
      <c r="AI5">
        <f>IF(入牧日比較!$C$7-T5&gt;0,0,AI4+1)</f>
        <v>0</v>
      </c>
      <c r="AJ5">
        <f>IF(入牧日比較!$C$7-U5&gt;0,0,AJ4+1)</f>
        <v>0</v>
      </c>
      <c r="AK5">
        <f>IF(入牧日比較!$C$7-V5&gt;0,0,AK4+1)</f>
        <v>0</v>
      </c>
      <c r="AL5">
        <f>IF(入牧日比較!$C$7-W5&gt;0,0,AL4+1)</f>
        <v>0</v>
      </c>
      <c r="AM5">
        <f>IF(入牧日比較!$C$7-X5&gt;0,0,AM4+1)</f>
        <v>0</v>
      </c>
      <c r="AN5">
        <f>IF(入牧日比較!$C$7-Y5&gt;0,0,AN4+1)</f>
        <v>0</v>
      </c>
      <c r="AO5">
        <f>IF(入牧日比較!$C$7-Z5&gt;0,0,AO4+1)</f>
        <v>0</v>
      </c>
      <c r="AP5">
        <f>IF(入牧日比較!$C$7-AA5&gt;0,0,AP4+1)</f>
        <v>0</v>
      </c>
      <c r="AQ5">
        <f>IF(入牧日比較!$C$7-AB5&gt;0,0,AQ4+1)</f>
        <v>0</v>
      </c>
      <c r="AR5">
        <f>IF(入牧日比較!$C$7-AC5&gt;0,0,AR4+1)</f>
        <v>0</v>
      </c>
      <c r="AS5">
        <f>IF(入牧日比較!$C$7-AD5&gt;0,0,AS4+1)</f>
        <v>0</v>
      </c>
      <c r="AT5">
        <f>IF(入牧日比較!$C$7-AE5&gt;0,0,AT4+1)</f>
        <v>0</v>
      </c>
      <c r="AU5">
        <f>IF(入牧日比較!$C$7-AF5&gt;0,0,AU4+1)</f>
        <v>0</v>
      </c>
      <c r="AV5" s="1">
        <f t="shared" ref="AV5:AV68" si="26">AV4+1</f>
        <v>42620</v>
      </c>
      <c r="AW5">
        <f t="shared" si="10"/>
        <v>15</v>
      </c>
    </row>
    <row r="6" spans="1:49" x14ac:dyDescent="0.45">
      <c r="H6" s="1">
        <f t="shared" si="3"/>
        <v>42623</v>
      </c>
      <c r="I6">
        <v>3</v>
      </c>
      <c r="J6" s="3">
        <f t="shared" si="4"/>
        <v>0.78955136106301227</v>
      </c>
      <c r="K6" s="3">
        <f t="shared" si="5"/>
        <v>0.32946148299722905</v>
      </c>
      <c r="L6" s="3">
        <f t="shared" si="6"/>
        <v>0.61813896184186612</v>
      </c>
      <c r="M6">
        <f>IF(H6&lt;入牧日比較!$C$10,0,入牧日比較!$C$9*0.02*入牧日比較!$C$8)</f>
        <v>0</v>
      </c>
      <c r="N6">
        <f>IF($H6&lt;入牧日比較!$C$11,0,入牧日比較!$C$9*0.02*入牧日比較!$C$8)</f>
        <v>0</v>
      </c>
      <c r="O6">
        <f>IF($H6&lt;入牧日比較!$C$12,0,入牧日比較!$C$9*0.02*入牧日比較!$C$8)</f>
        <v>0</v>
      </c>
      <c r="P6">
        <f>IF($H6&lt;入牧日比較!$C$13,0,入牧日比較!$C$9*0.02*入牧日比較!$C$8)</f>
        <v>0</v>
      </c>
      <c r="Q6">
        <f>IF($H6&lt;入牧日比較!$C$14,0,入牧日比較!$C$9*0.02*入牧日比較!$C$8)</f>
        <v>0</v>
      </c>
      <c r="R6" s="3">
        <f t="shared" si="11"/>
        <v>0</v>
      </c>
      <c r="S6" s="3">
        <f t="shared" si="12"/>
        <v>0</v>
      </c>
      <c r="T6" s="3">
        <f t="shared" si="13"/>
        <v>0</v>
      </c>
      <c r="U6" s="3">
        <f t="shared" si="14"/>
        <v>0</v>
      </c>
      <c r="V6" s="3">
        <f t="shared" si="15"/>
        <v>0</v>
      </c>
      <c r="W6" s="3">
        <f t="shared" si="16"/>
        <v>0</v>
      </c>
      <c r="X6" s="3">
        <f t="shared" si="17"/>
        <v>0</v>
      </c>
      <c r="Y6" s="3">
        <f t="shared" si="18"/>
        <v>0</v>
      </c>
      <c r="Z6" s="3">
        <f t="shared" si="19"/>
        <v>0</v>
      </c>
      <c r="AA6" s="3">
        <f t="shared" si="20"/>
        <v>0</v>
      </c>
      <c r="AB6" s="3">
        <f t="shared" si="21"/>
        <v>0</v>
      </c>
      <c r="AC6" s="3">
        <f t="shared" si="22"/>
        <v>0</v>
      </c>
      <c r="AD6" s="3">
        <f t="shared" si="23"/>
        <v>0</v>
      </c>
      <c r="AE6" s="3">
        <f t="shared" si="24"/>
        <v>0</v>
      </c>
      <c r="AF6" s="3">
        <f t="shared" si="25"/>
        <v>0</v>
      </c>
      <c r="AG6">
        <f>IF(入牧日比較!$C$7-R6&gt;0,0,AG5+1)</f>
        <v>0</v>
      </c>
      <c r="AH6">
        <f>IF(入牧日比較!$C$7-S6&gt;0,0,AH5+1)</f>
        <v>0</v>
      </c>
      <c r="AI6">
        <f>IF(入牧日比較!$C$7-T6&gt;0,0,AI5+1)</f>
        <v>0</v>
      </c>
      <c r="AJ6">
        <f>IF(入牧日比較!$C$7-U6&gt;0,0,AJ5+1)</f>
        <v>0</v>
      </c>
      <c r="AK6">
        <f>IF(入牧日比較!$C$7-V6&gt;0,0,AK5+1)</f>
        <v>0</v>
      </c>
      <c r="AL6">
        <f>IF(入牧日比較!$C$7-W6&gt;0,0,AL5+1)</f>
        <v>0</v>
      </c>
      <c r="AM6">
        <f>IF(入牧日比較!$C$7-X6&gt;0,0,AM5+1)</f>
        <v>0</v>
      </c>
      <c r="AN6">
        <f>IF(入牧日比較!$C$7-Y6&gt;0,0,AN5+1)</f>
        <v>0</v>
      </c>
      <c r="AO6">
        <f>IF(入牧日比較!$C$7-Z6&gt;0,0,AO5+1)</f>
        <v>0</v>
      </c>
      <c r="AP6">
        <f>IF(入牧日比較!$C$7-AA6&gt;0,0,AP5+1)</f>
        <v>0</v>
      </c>
      <c r="AQ6">
        <f>IF(入牧日比較!$C$7-AB6&gt;0,0,AQ5+1)</f>
        <v>0</v>
      </c>
      <c r="AR6">
        <f>IF(入牧日比較!$C$7-AC6&gt;0,0,AR5+1)</f>
        <v>0</v>
      </c>
      <c r="AS6">
        <f>IF(入牧日比較!$C$7-AD6&gt;0,0,AS5+1)</f>
        <v>0</v>
      </c>
      <c r="AT6">
        <f>IF(入牧日比較!$C$7-AE6&gt;0,0,AT5+1)</f>
        <v>0</v>
      </c>
      <c r="AU6">
        <f>IF(入牧日比較!$C$7-AF6&gt;0,0,AU5+1)</f>
        <v>0</v>
      </c>
      <c r="AV6" s="1">
        <f t="shared" si="26"/>
        <v>42621</v>
      </c>
      <c r="AW6">
        <f t="shared" si="10"/>
        <v>15</v>
      </c>
    </row>
    <row r="7" spans="1:49" x14ac:dyDescent="0.45">
      <c r="H7" s="1">
        <f t="shared" si="3"/>
        <v>42624</v>
      </c>
      <c r="I7">
        <v>4</v>
      </c>
      <c r="J7" s="3">
        <f t="shared" si="4"/>
        <v>0.92657204812620286</v>
      </c>
      <c r="K7" s="3">
        <f t="shared" si="5"/>
        <v>0.42484403930046211</v>
      </c>
      <c r="L7" s="3">
        <f t="shared" si="6"/>
        <v>0.76119417371719045</v>
      </c>
      <c r="M7">
        <f>IF(H7&lt;入牧日比較!$C$10,0,入牧日比較!$C$9*0.02*入牧日比較!$C$8)</f>
        <v>0</v>
      </c>
      <c r="N7">
        <f>IF($H7&lt;入牧日比較!$C$11,0,入牧日比較!$C$9*0.02*入牧日比較!$C$8)</f>
        <v>0</v>
      </c>
      <c r="O7">
        <f>IF($H7&lt;入牧日比較!$C$12,0,入牧日比較!$C$9*0.02*入牧日比較!$C$8)</f>
        <v>0</v>
      </c>
      <c r="P7">
        <f>IF($H7&lt;入牧日比較!$C$13,0,入牧日比較!$C$9*0.02*入牧日比較!$C$8)</f>
        <v>0</v>
      </c>
      <c r="Q7">
        <f>IF($H7&lt;入牧日比較!$C$14,0,入牧日比較!$C$9*0.02*入牧日比較!$C$8)</f>
        <v>0</v>
      </c>
      <c r="R7" s="3">
        <f t="shared" si="11"/>
        <v>0</v>
      </c>
      <c r="S7" s="3">
        <f t="shared" si="12"/>
        <v>0</v>
      </c>
      <c r="T7" s="3">
        <f t="shared" si="13"/>
        <v>0</v>
      </c>
      <c r="U7" s="3">
        <f t="shared" si="14"/>
        <v>0</v>
      </c>
      <c r="V7" s="3">
        <f t="shared" si="15"/>
        <v>0</v>
      </c>
      <c r="W7" s="3">
        <f t="shared" si="16"/>
        <v>0</v>
      </c>
      <c r="X7" s="3">
        <f t="shared" si="17"/>
        <v>0</v>
      </c>
      <c r="Y7" s="3">
        <f t="shared" si="18"/>
        <v>0</v>
      </c>
      <c r="Z7" s="3">
        <f t="shared" si="19"/>
        <v>0</v>
      </c>
      <c r="AA7" s="3">
        <f t="shared" si="20"/>
        <v>0</v>
      </c>
      <c r="AB7" s="3">
        <f t="shared" si="21"/>
        <v>0</v>
      </c>
      <c r="AC7" s="3">
        <f t="shared" si="22"/>
        <v>0</v>
      </c>
      <c r="AD7" s="3">
        <f t="shared" si="23"/>
        <v>0</v>
      </c>
      <c r="AE7" s="3">
        <f t="shared" si="24"/>
        <v>0</v>
      </c>
      <c r="AF7" s="3">
        <f t="shared" si="25"/>
        <v>0</v>
      </c>
      <c r="AG7">
        <f>IF(入牧日比較!$C$7-R7&gt;0,0,AG6+1)</f>
        <v>0</v>
      </c>
      <c r="AH7">
        <f>IF(入牧日比較!$C$7-S7&gt;0,0,AH6+1)</f>
        <v>0</v>
      </c>
      <c r="AI7">
        <f>IF(入牧日比較!$C$7-T7&gt;0,0,AI6+1)</f>
        <v>0</v>
      </c>
      <c r="AJ7">
        <f>IF(入牧日比較!$C$7-U7&gt;0,0,AJ6+1)</f>
        <v>0</v>
      </c>
      <c r="AK7">
        <f>IF(入牧日比較!$C$7-V7&gt;0,0,AK6+1)</f>
        <v>0</v>
      </c>
      <c r="AL7">
        <f>IF(入牧日比較!$C$7-W7&gt;0,0,AL6+1)</f>
        <v>0</v>
      </c>
      <c r="AM7">
        <f>IF(入牧日比較!$C$7-X7&gt;0,0,AM6+1)</f>
        <v>0</v>
      </c>
      <c r="AN7">
        <f>IF(入牧日比較!$C$7-Y7&gt;0,0,AN6+1)</f>
        <v>0</v>
      </c>
      <c r="AO7">
        <f>IF(入牧日比較!$C$7-Z7&gt;0,0,AO6+1)</f>
        <v>0</v>
      </c>
      <c r="AP7">
        <f>IF(入牧日比較!$C$7-AA7&gt;0,0,AP6+1)</f>
        <v>0</v>
      </c>
      <c r="AQ7">
        <f>IF(入牧日比較!$C$7-AB7&gt;0,0,AQ6+1)</f>
        <v>0</v>
      </c>
      <c r="AR7">
        <f>IF(入牧日比較!$C$7-AC7&gt;0,0,AR6+1)</f>
        <v>0</v>
      </c>
      <c r="AS7">
        <f>IF(入牧日比較!$C$7-AD7&gt;0,0,AS6+1)</f>
        <v>0</v>
      </c>
      <c r="AT7">
        <f>IF(入牧日比較!$C$7-AE7&gt;0,0,AT6+1)</f>
        <v>0</v>
      </c>
      <c r="AU7">
        <f>IF(入牧日比較!$C$7-AF7&gt;0,0,AU6+1)</f>
        <v>0</v>
      </c>
      <c r="AV7" s="1">
        <f t="shared" si="26"/>
        <v>42622</v>
      </c>
      <c r="AW7">
        <f t="shared" si="10"/>
        <v>15</v>
      </c>
    </row>
    <row r="8" spans="1:49" x14ac:dyDescent="0.45">
      <c r="A8" t="s">
        <v>3</v>
      </c>
      <c r="H8" s="1">
        <f t="shared" si="3"/>
        <v>42625</v>
      </c>
      <c r="I8">
        <v>5</v>
      </c>
      <c r="J8" s="3">
        <f t="shared" si="4"/>
        <v>1.0835303783780728</v>
      </c>
      <c r="K8" s="3">
        <f t="shared" si="5"/>
        <v>0.54346281639066774</v>
      </c>
      <c r="L8" s="3">
        <f t="shared" si="6"/>
        <v>0.93152992951205171</v>
      </c>
      <c r="M8">
        <f>IF(H8&lt;入牧日比較!$C$10,0,入牧日比較!$C$9*0.02*入牧日比較!$C$8)</f>
        <v>0</v>
      </c>
      <c r="N8">
        <f>IF($H8&lt;入牧日比較!$C$11,0,入牧日比較!$C$9*0.02*入牧日比較!$C$8)</f>
        <v>0</v>
      </c>
      <c r="O8">
        <f>IF($H8&lt;入牧日比較!$C$12,0,入牧日比較!$C$9*0.02*入牧日比較!$C$8)</f>
        <v>0</v>
      </c>
      <c r="P8">
        <f>IF($H8&lt;入牧日比較!$C$13,0,入牧日比較!$C$9*0.02*入牧日比較!$C$8)</f>
        <v>0</v>
      </c>
      <c r="Q8">
        <f>IF($H8&lt;入牧日比較!$C$14,0,入牧日比較!$C$9*0.02*入牧日比較!$C$8)</f>
        <v>0</v>
      </c>
      <c r="R8" s="3">
        <f t="shared" si="11"/>
        <v>0</v>
      </c>
      <c r="S8" s="3">
        <f t="shared" si="12"/>
        <v>0</v>
      </c>
      <c r="T8" s="3">
        <f t="shared" si="13"/>
        <v>0</v>
      </c>
      <c r="U8" s="3">
        <f t="shared" si="14"/>
        <v>0</v>
      </c>
      <c r="V8" s="3">
        <f t="shared" si="15"/>
        <v>0</v>
      </c>
      <c r="W8" s="3">
        <f t="shared" si="16"/>
        <v>0</v>
      </c>
      <c r="X8" s="3">
        <f t="shared" si="17"/>
        <v>0</v>
      </c>
      <c r="Y8" s="3">
        <f t="shared" si="18"/>
        <v>0</v>
      </c>
      <c r="Z8" s="3">
        <f t="shared" si="19"/>
        <v>0</v>
      </c>
      <c r="AA8" s="3">
        <f t="shared" si="20"/>
        <v>0</v>
      </c>
      <c r="AB8" s="3">
        <f t="shared" si="21"/>
        <v>0</v>
      </c>
      <c r="AC8" s="3">
        <f t="shared" si="22"/>
        <v>0</v>
      </c>
      <c r="AD8" s="3">
        <f t="shared" si="23"/>
        <v>0</v>
      </c>
      <c r="AE8" s="3">
        <f t="shared" si="24"/>
        <v>0</v>
      </c>
      <c r="AF8" s="3">
        <f t="shared" si="25"/>
        <v>0</v>
      </c>
      <c r="AG8">
        <f>IF(入牧日比較!$C$7-R8&gt;0,0,AG7+1)</f>
        <v>0</v>
      </c>
      <c r="AH8">
        <f>IF(入牧日比較!$C$7-S8&gt;0,0,AH7+1)</f>
        <v>0</v>
      </c>
      <c r="AI8">
        <f>IF(入牧日比較!$C$7-T8&gt;0,0,AI7+1)</f>
        <v>0</v>
      </c>
      <c r="AJ8">
        <f>IF(入牧日比較!$C$7-U8&gt;0,0,AJ7+1)</f>
        <v>0</v>
      </c>
      <c r="AK8">
        <f>IF(入牧日比較!$C$7-V8&gt;0,0,AK7+1)</f>
        <v>0</v>
      </c>
      <c r="AL8">
        <f>IF(入牧日比較!$C$7-W8&gt;0,0,AL7+1)</f>
        <v>0</v>
      </c>
      <c r="AM8">
        <f>IF(入牧日比較!$C$7-X8&gt;0,0,AM7+1)</f>
        <v>0</v>
      </c>
      <c r="AN8">
        <f>IF(入牧日比較!$C$7-Y8&gt;0,0,AN7+1)</f>
        <v>0</v>
      </c>
      <c r="AO8">
        <f>IF(入牧日比較!$C$7-Z8&gt;0,0,AO7+1)</f>
        <v>0</v>
      </c>
      <c r="AP8">
        <f>IF(入牧日比較!$C$7-AA8&gt;0,0,AP7+1)</f>
        <v>0</v>
      </c>
      <c r="AQ8">
        <f>IF(入牧日比較!$C$7-AB8&gt;0,0,AQ7+1)</f>
        <v>0</v>
      </c>
      <c r="AR8">
        <f>IF(入牧日比較!$C$7-AC8&gt;0,0,AR7+1)</f>
        <v>0</v>
      </c>
      <c r="AS8">
        <f>IF(入牧日比較!$C$7-AD8&gt;0,0,AS7+1)</f>
        <v>0</v>
      </c>
      <c r="AT8">
        <f>IF(入牧日比較!$C$7-AE8&gt;0,0,AT7+1)</f>
        <v>0</v>
      </c>
      <c r="AU8">
        <f>IF(入牧日比較!$C$7-AF8&gt;0,0,AU7+1)</f>
        <v>0</v>
      </c>
      <c r="AV8" s="1">
        <f t="shared" si="26"/>
        <v>42623</v>
      </c>
      <c r="AW8">
        <f t="shared" si="10"/>
        <v>15</v>
      </c>
    </row>
    <row r="9" spans="1:49" x14ac:dyDescent="0.45">
      <c r="A9">
        <f>入牧日比較!C5-DATE(YEAR(入牧日比較!C5),1,1)+1</f>
        <v>251</v>
      </c>
      <c r="H9" s="1">
        <f t="shared" si="3"/>
        <v>42626</v>
      </c>
      <c r="I9">
        <v>6</v>
      </c>
      <c r="J9" s="3">
        <f t="shared" si="4"/>
        <v>1.262699666309153</v>
      </c>
      <c r="K9" s="3">
        <f t="shared" si="5"/>
        <v>0.68981959335157617</v>
      </c>
      <c r="L9" s="3">
        <f t="shared" si="6"/>
        <v>1.1331079896297507</v>
      </c>
      <c r="M9">
        <f>IF(H9&lt;入牧日比較!$C$10,0,入牧日比較!$C$9*0.02*入牧日比較!$C$8)</f>
        <v>0</v>
      </c>
      <c r="N9">
        <f>IF($H9&lt;入牧日比較!$C$11,0,入牧日比較!$C$9*0.02*入牧日比較!$C$8)</f>
        <v>0</v>
      </c>
      <c r="O9">
        <f>IF($H9&lt;入牧日比較!$C$12,0,入牧日比較!$C$9*0.02*入牧日比較!$C$8)</f>
        <v>0</v>
      </c>
      <c r="P9">
        <f>IF($H9&lt;入牧日比較!$C$13,0,入牧日比較!$C$9*0.02*入牧日比較!$C$8)</f>
        <v>0</v>
      </c>
      <c r="Q9">
        <f>IF($H9&lt;入牧日比較!$C$14,0,入牧日比較!$C$9*0.02*入牧日比較!$C$8)</f>
        <v>0</v>
      </c>
      <c r="R9" s="3">
        <f t="shared" si="11"/>
        <v>0</v>
      </c>
      <c r="S9" s="3">
        <f t="shared" si="12"/>
        <v>0</v>
      </c>
      <c r="T9" s="3">
        <f t="shared" si="13"/>
        <v>0</v>
      </c>
      <c r="U9" s="3">
        <f t="shared" si="14"/>
        <v>0</v>
      </c>
      <c r="V9" s="3">
        <f t="shared" si="15"/>
        <v>0</v>
      </c>
      <c r="W9" s="3">
        <f t="shared" si="16"/>
        <v>0</v>
      </c>
      <c r="X9" s="3">
        <f t="shared" si="17"/>
        <v>0</v>
      </c>
      <c r="Y9" s="3">
        <f t="shared" si="18"/>
        <v>0</v>
      </c>
      <c r="Z9" s="3">
        <f t="shared" si="19"/>
        <v>0</v>
      </c>
      <c r="AA9" s="3">
        <f t="shared" si="20"/>
        <v>0</v>
      </c>
      <c r="AB9" s="3">
        <f t="shared" si="21"/>
        <v>0</v>
      </c>
      <c r="AC9" s="3">
        <f t="shared" si="22"/>
        <v>0</v>
      </c>
      <c r="AD9" s="3">
        <f t="shared" si="23"/>
        <v>0</v>
      </c>
      <c r="AE9" s="3">
        <f t="shared" si="24"/>
        <v>0</v>
      </c>
      <c r="AF9" s="3">
        <f t="shared" si="25"/>
        <v>0</v>
      </c>
      <c r="AG9">
        <f>IF(入牧日比較!$C$7-R9&gt;0,0,AG8+1)</f>
        <v>0</v>
      </c>
      <c r="AH9">
        <f>IF(入牧日比較!$C$7-S9&gt;0,0,AH8+1)</f>
        <v>0</v>
      </c>
      <c r="AI9">
        <f>IF(入牧日比較!$C$7-T9&gt;0,0,AI8+1)</f>
        <v>0</v>
      </c>
      <c r="AJ9">
        <f>IF(入牧日比較!$C$7-U9&gt;0,0,AJ8+1)</f>
        <v>0</v>
      </c>
      <c r="AK9">
        <f>IF(入牧日比較!$C$7-V9&gt;0,0,AK8+1)</f>
        <v>0</v>
      </c>
      <c r="AL9">
        <f>IF(入牧日比較!$C$7-W9&gt;0,0,AL8+1)</f>
        <v>0</v>
      </c>
      <c r="AM9">
        <f>IF(入牧日比較!$C$7-X9&gt;0,0,AM8+1)</f>
        <v>0</v>
      </c>
      <c r="AN9">
        <f>IF(入牧日比較!$C$7-Y9&gt;0,0,AN8+1)</f>
        <v>0</v>
      </c>
      <c r="AO9">
        <f>IF(入牧日比較!$C$7-Z9&gt;0,0,AO8+1)</f>
        <v>0</v>
      </c>
      <c r="AP9">
        <f>IF(入牧日比較!$C$7-AA9&gt;0,0,AP8+1)</f>
        <v>0</v>
      </c>
      <c r="AQ9">
        <f>IF(入牧日比較!$C$7-AB9&gt;0,0,AQ8+1)</f>
        <v>0</v>
      </c>
      <c r="AR9">
        <f>IF(入牧日比較!$C$7-AC9&gt;0,0,AR8+1)</f>
        <v>0</v>
      </c>
      <c r="AS9">
        <f>IF(入牧日比較!$C$7-AD9&gt;0,0,AS8+1)</f>
        <v>0</v>
      </c>
      <c r="AT9">
        <f>IF(入牧日比較!$C$7-AE9&gt;0,0,AT8+1)</f>
        <v>0</v>
      </c>
      <c r="AU9">
        <f>IF(入牧日比較!$C$7-AF9&gt;0,0,AU8+1)</f>
        <v>0</v>
      </c>
      <c r="AV9" s="1">
        <f t="shared" si="26"/>
        <v>42624</v>
      </c>
      <c r="AW9">
        <f t="shared" si="10"/>
        <v>15</v>
      </c>
    </row>
    <row r="10" spans="1:49" x14ac:dyDescent="0.45">
      <c r="B10" t="s">
        <v>5</v>
      </c>
      <c r="C10" t="s">
        <v>6</v>
      </c>
      <c r="D10" t="s">
        <v>7</v>
      </c>
      <c r="H10" s="1">
        <f t="shared" si="3"/>
        <v>42627</v>
      </c>
      <c r="I10">
        <v>7</v>
      </c>
      <c r="J10" s="3">
        <f t="shared" si="4"/>
        <v>1.4665245987662348</v>
      </c>
      <c r="K10" s="3">
        <f t="shared" si="5"/>
        <v>0.8690266416822533</v>
      </c>
      <c r="L10" s="3">
        <f t="shared" si="6"/>
        <v>1.3702430335042768</v>
      </c>
      <c r="M10">
        <f>IF(H10&lt;入牧日比較!$C$10,0,入牧日比較!$C$9*0.02*入牧日比較!$C$8)</f>
        <v>0</v>
      </c>
      <c r="N10">
        <f>IF($H10&lt;入牧日比較!$C$11,0,入牧日比較!$C$9*0.02*入牧日比較!$C$8)</f>
        <v>0</v>
      </c>
      <c r="O10">
        <f>IF($H10&lt;入牧日比較!$C$12,0,入牧日比較!$C$9*0.02*入牧日比較!$C$8)</f>
        <v>0</v>
      </c>
      <c r="P10">
        <f>IF($H10&lt;入牧日比較!$C$13,0,入牧日比較!$C$9*0.02*入牧日比較!$C$8)</f>
        <v>0</v>
      </c>
      <c r="Q10">
        <f>IF($H10&lt;入牧日比較!$C$14,0,入牧日比較!$C$9*0.02*入牧日比較!$C$8)</f>
        <v>0</v>
      </c>
      <c r="R10" s="3">
        <f t="shared" si="11"/>
        <v>0</v>
      </c>
      <c r="S10" s="3">
        <f t="shared" si="12"/>
        <v>0</v>
      </c>
      <c r="T10" s="3">
        <f t="shared" si="13"/>
        <v>0</v>
      </c>
      <c r="U10" s="3">
        <f t="shared" si="14"/>
        <v>0</v>
      </c>
      <c r="V10" s="3">
        <f t="shared" si="15"/>
        <v>0</v>
      </c>
      <c r="W10" s="3">
        <f t="shared" si="16"/>
        <v>0</v>
      </c>
      <c r="X10" s="3">
        <f t="shared" si="17"/>
        <v>0</v>
      </c>
      <c r="Y10" s="3">
        <f t="shared" si="18"/>
        <v>0</v>
      </c>
      <c r="Z10" s="3">
        <f t="shared" si="19"/>
        <v>0</v>
      </c>
      <c r="AA10" s="3">
        <f t="shared" si="20"/>
        <v>0</v>
      </c>
      <c r="AB10" s="3">
        <f t="shared" si="21"/>
        <v>0</v>
      </c>
      <c r="AC10" s="3">
        <f t="shared" si="22"/>
        <v>0</v>
      </c>
      <c r="AD10" s="3">
        <f t="shared" si="23"/>
        <v>0</v>
      </c>
      <c r="AE10" s="3">
        <f t="shared" si="24"/>
        <v>0</v>
      </c>
      <c r="AF10" s="3">
        <f t="shared" si="25"/>
        <v>0</v>
      </c>
      <c r="AG10">
        <f>IF(入牧日比較!$C$7-R10&gt;0,0,AG9+1)</f>
        <v>0</v>
      </c>
      <c r="AH10">
        <f>IF(入牧日比較!$C$7-S10&gt;0,0,AH9+1)</f>
        <v>0</v>
      </c>
      <c r="AI10">
        <f>IF(入牧日比較!$C$7-T10&gt;0,0,AI9+1)</f>
        <v>0</v>
      </c>
      <c r="AJ10">
        <f>IF(入牧日比較!$C$7-U10&gt;0,0,AJ9+1)</f>
        <v>0</v>
      </c>
      <c r="AK10">
        <f>IF(入牧日比較!$C$7-V10&gt;0,0,AK9+1)</f>
        <v>0</v>
      </c>
      <c r="AL10">
        <f>IF(入牧日比較!$C$7-W10&gt;0,0,AL9+1)</f>
        <v>0</v>
      </c>
      <c r="AM10">
        <f>IF(入牧日比較!$C$7-X10&gt;0,0,AM9+1)</f>
        <v>0</v>
      </c>
      <c r="AN10">
        <f>IF(入牧日比較!$C$7-Y10&gt;0,0,AN9+1)</f>
        <v>0</v>
      </c>
      <c r="AO10">
        <f>IF(入牧日比較!$C$7-Z10&gt;0,0,AO9+1)</f>
        <v>0</v>
      </c>
      <c r="AP10">
        <f>IF(入牧日比較!$C$7-AA10&gt;0,0,AP9+1)</f>
        <v>0</v>
      </c>
      <c r="AQ10">
        <f>IF(入牧日比較!$C$7-AB10&gt;0,0,AQ9+1)</f>
        <v>0</v>
      </c>
      <c r="AR10">
        <f>IF(入牧日比較!$C$7-AC10&gt;0,0,AR9+1)</f>
        <v>0</v>
      </c>
      <c r="AS10">
        <f>IF(入牧日比較!$C$7-AD10&gt;0,0,AS9+1)</f>
        <v>0</v>
      </c>
      <c r="AT10">
        <f>IF(入牧日比較!$C$7-AE10&gt;0,0,AT9+1)</f>
        <v>0</v>
      </c>
      <c r="AU10">
        <f>IF(入牧日比較!$C$7-AF10&gt;0,0,AU9+1)</f>
        <v>0</v>
      </c>
      <c r="AV10" s="1">
        <f t="shared" si="26"/>
        <v>42625</v>
      </c>
      <c r="AW10">
        <f t="shared" si="10"/>
        <v>15</v>
      </c>
    </row>
    <row r="11" spans="1:49" x14ac:dyDescent="0.45">
      <c r="A11" t="s">
        <v>4</v>
      </c>
      <c r="B11" s="3">
        <f>VLOOKUP(B$10,モデル!$B$9:$J$11,3,0)+VLOOKUP(B$10,モデル!$B$9:$J$11,5,0)*$A$5+VLOOKUP(B$10,モデル!$B$9:$J$11,8,0)*$A$5^2</f>
        <v>7.000095</v>
      </c>
      <c r="C11" s="3">
        <f>VLOOKUP(C$10,モデル!$B$9:$J$11,3,0)+VLOOKUP(C$10,モデル!$B$9:$J$11,5,0)*$A$5+VLOOKUP(C$10,モデル!$B$9:$J$11,8,0)*$A$5^2</f>
        <v>2.0462090000000002</v>
      </c>
      <c r="D11" s="3">
        <f>VLOOKUP(D$10,モデル!$B$9:$J$11,3,0)+VLOOKUP(D$10,モデル!$B$9:$J$11,5,0)*$A$5+VLOOKUP(D$10,モデル!$B$9:$J$11,8,0)*$A$5^2</f>
        <v>-3.8003746970960002</v>
      </c>
      <c r="E11" s="3"/>
      <c r="F11" s="3"/>
      <c r="H11" s="1">
        <f t="shared" si="3"/>
        <v>42628</v>
      </c>
      <c r="I11">
        <v>8</v>
      </c>
      <c r="J11" s="3">
        <f t="shared" si="4"/>
        <v>1.6976237868009862</v>
      </c>
      <c r="K11" s="3">
        <f t="shared" si="5"/>
        <v>1.0868401142744526</v>
      </c>
      <c r="L11" s="3">
        <f t="shared" si="6"/>
        <v>1.6476009751233589</v>
      </c>
      <c r="M11">
        <f>IF(H11&lt;入牧日比較!$C$10,0,入牧日比較!$C$9*0.02*入牧日比較!$C$8)</f>
        <v>0</v>
      </c>
      <c r="N11">
        <f>IF($H11&lt;入牧日比較!$C$11,0,入牧日比較!$C$9*0.02*入牧日比較!$C$8)</f>
        <v>0</v>
      </c>
      <c r="O11">
        <f>IF($H11&lt;入牧日比較!$C$12,0,入牧日比較!$C$9*0.02*入牧日比較!$C$8)</f>
        <v>0</v>
      </c>
      <c r="P11">
        <f>IF($H11&lt;入牧日比較!$C$13,0,入牧日比較!$C$9*0.02*入牧日比較!$C$8)</f>
        <v>0</v>
      </c>
      <c r="Q11">
        <f>IF($H11&lt;入牧日比較!$C$14,0,入牧日比較!$C$9*0.02*入牧日比較!$C$8)</f>
        <v>0</v>
      </c>
      <c r="R11" s="3">
        <f t="shared" si="11"/>
        <v>0</v>
      </c>
      <c r="S11" s="3">
        <f t="shared" si="12"/>
        <v>0</v>
      </c>
      <c r="T11" s="3">
        <f t="shared" si="13"/>
        <v>0</v>
      </c>
      <c r="U11" s="3">
        <f t="shared" si="14"/>
        <v>0</v>
      </c>
      <c r="V11" s="3">
        <f t="shared" si="15"/>
        <v>0</v>
      </c>
      <c r="W11" s="3">
        <f t="shared" si="16"/>
        <v>0</v>
      </c>
      <c r="X11" s="3">
        <f t="shared" si="17"/>
        <v>0</v>
      </c>
      <c r="Y11" s="3">
        <f t="shared" si="18"/>
        <v>0</v>
      </c>
      <c r="Z11" s="3">
        <f t="shared" si="19"/>
        <v>0</v>
      </c>
      <c r="AA11" s="3">
        <f t="shared" si="20"/>
        <v>0</v>
      </c>
      <c r="AB11" s="3">
        <f t="shared" si="21"/>
        <v>0</v>
      </c>
      <c r="AC11" s="3">
        <f t="shared" si="22"/>
        <v>0</v>
      </c>
      <c r="AD11" s="3">
        <f t="shared" si="23"/>
        <v>0</v>
      </c>
      <c r="AE11" s="3">
        <f t="shared" si="24"/>
        <v>0</v>
      </c>
      <c r="AF11" s="3">
        <f t="shared" si="25"/>
        <v>0</v>
      </c>
      <c r="AG11">
        <f>IF(入牧日比較!$C$7-R11&gt;0,0,AG10+1)</f>
        <v>0</v>
      </c>
      <c r="AH11">
        <f>IF(入牧日比較!$C$7-S11&gt;0,0,AH10+1)</f>
        <v>0</v>
      </c>
      <c r="AI11">
        <f>IF(入牧日比較!$C$7-T11&gt;0,0,AI10+1)</f>
        <v>0</v>
      </c>
      <c r="AJ11">
        <f>IF(入牧日比較!$C$7-U11&gt;0,0,AJ10+1)</f>
        <v>0</v>
      </c>
      <c r="AK11">
        <f>IF(入牧日比較!$C$7-V11&gt;0,0,AK10+1)</f>
        <v>0</v>
      </c>
      <c r="AL11">
        <f>IF(入牧日比較!$C$7-W11&gt;0,0,AL10+1)</f>
        <v>0</v>
      </c>
      <c r="AM11">
        <f>IF(入牧日比較!$C$7-X11&gt;0,0,AM10+1)</f>
        <v>0</v>
      </c>
      <c r="AN11">
        <f>IF(入牧日比較!$C$7-Y11&gt;0,0,AN10+1)</f>
        <v>0</v>
      </c>
      <c r="AO11">
        <f>IF(入牧日比較!$C$7-Z11&gt;0,0,AO10+1)</f>
        <v>0</v>
      </c>
      <c r="AP11">
        <f>IF(入牧日比較!$C$7-AA11&gt;0,0,AP10+1)</f>
        <v>0</v>
      </c>
      <c r="AQ11">
        <f>IF(入牧日比較!$C$7-AB11&gt;0,0,AQ10+1)</f>
        <v>0</v>
      </c>
      <c r="AR11">
        <f>IF(入牧日比較!$C$7-AC11&gt;0,0,AR10+1)</f>
        <v>0</v>
      </c>
      <c r="AS11">
        <f>IF(入牧日比較!$C$7-AD11&gt;0,0,AS10+1)</f>
        <v>0</v>
      </c>
      <c r="AT11">
        <f>IF(入牧日比較!$C$7-AE11&gt;0,0,AT10+1)</f>
        <v>0</v>
      </c>
      <c r="AU11">
        <f>IF(入牧日比較!$C$7-AF11&gt;0,0,AU10+1)</f>
        <v>0</v>
      </c>
      <c r="AV11" s="1">
        <f t="shared" si="26"/>
        <v>42626</v>
      </c>
      <c r="AW11">
        <f t="shared" si="10"/>
        <v>15</v>
      </c>
    </row>
    <row r="12" spans="1:49" x14ac:dyDescent="0.45">
      <c r="A12" t="s">
        <v>8</v>
      </c>
      <c r="B12" s="3">
        <f>VLOOKUP(B$10,モデル!$B$14:$J$16,3,0)+VLOOKUP(B$10,モデル!$B$14:$J$16,5,0)*$A$5+VLOOKUP(B$10,モデル!$B$14:$J$16,8,0)*$A$5^2</f>
        <v>6.9471945788359992</v>
      </c>
      <c r="C12" s="3">
        <f>VLOOKUP(C$10,モデル!$B$14:$J$16,3,0)+VLOOKUP(C$10,モデル!$B$14:$J$16,5,0)*$A$5+VLOOKUP(C$10,モデル!$B$14:$J$16,8,0)*$A$5^2</f>
        <v>2.1827962000000003</v>
      </c>
      <c r="D12" s="3">
        <f>VLOOKUP(D$10,モデル!$B$14:$J$16,3,0)+VLOOKUP(D$10,モデル!$B$14:$J$16,5,0)*$A$5+VLOOKUP(D$10,モデル!$B$14:$J$16,8,0)*$A$5^2</f>
        <v>-3.44</v>
      </c>
      <c r="E12" s="3"/>
      <c r="F12" s="3"/>
      <c r="H12" s="1">
        <f t="shared" si="3"/>
        <v>42629</v>
      </c>
      <c r="I12">
        <v>9</v>
      </c>
      <c r="J12" s="3">
        <f t="shared" si="4"/>
        <v>1.9587912143857515</v>
      </c>
      <c r="K12" s="3">
        <f t="shared" si="5"/>
        <v>1.3496871296646764</v>
      </c>
      <c r="L12" s="3">
        <f t="shared" si="6"/>
        <v>1.9701924608224348</v>
      </c>
      <c r="M12">
        <f>IF(H12&lt;入牧日比較!$C$10,0,入牧日比較!$C$9*0.02*入牧日比較!$C$8)</f>
        <v>0</v>
      </c>
      <c r="N12">
        <f>IF($H12&lt;入牧日比較!$C$11,0,入牧日比較!$C$9*0.02*入牧日比較!$C$8)</f>
        <v>0</v>
      </c>
      <c r="O12">
        <f>IF($H12&lt;入牧日比較!$C$12,0,入牧日比較!$C$9*0.02*入牧日比較!$C$8)</f>
        <v>0</v>
      </c>
      <c r="P12">
        <f>IF($H12&lt;入牧日比較!$C$13,0,入牧日比較!$C$9*0.02*入牧日比較!$C$8)</f>
        <v>0</v>
      </c>
      <c r="Q12">
        <f>IF($H12&lt;入牧日比較!$C$14,0,入牧日比較!$C$9*0.02*入牧日比較!$C$8)</f>
        <v>0</v>
      </c>
      <c r="R12" s="3">
        <f t="shared" si="11"/>
        <v>0</v>
      </c>
      <c r="S12" s="3">
        <f t="shared" si="12"/>
        <v>0</v>
      </c>
      <c r="T12" s="3">
        <f t="shared" si="13"/>
        <v>0</v>
      </c>
      <c r="U12" s="3">
        <f t="shared" si="14"/>
        <v>0</v>
      </c>
      <c r="V12" s="3">
        <f t="shared" si="15"/>
        <v>0</v>
      </c>
      <c r="W12" s="3">
        <f t="shared" si="16"/>
        <v>0</v>
      </c>
      <c r="X12" s="3">
        <f t="shared" si="17"/>
        <v>0</v>
      </c>
      <c r="Y12" s="3">
        <f t="shared" si="18"/>
        <v>0</v>
      </c>
      <c r="Z12" s="3">
        <f t="shared" si="19"/>
        <v>0</v>
      </c>
      <c r="AA12" s="3">
        <f t="shared" si="20"/>
        <v>0</v>
      </c>
      <c r="AB12" s="3">
        <f t="shared" si="21"/>
        <v>0</v>
      </c>
      <c r="AC12" s="3">
        <f t="shared" si="22"/>
        <v>0</v>
      </c>
      <c r="AD12" s="3">
        <f t="shared" si="23"/>
        <v>0</v>
      </c>
      <c r="AE12" s="3">
        <f t="shared" si="24"/>
        <v>0</v>
      </c>
      <c r="AF12" s="3">
        <f t="shared" si="25"/>
        <v>0</v>
      </c>
      <c r="AG12">
        <f>IF(入牧日比較!$C$7-R12&gt;0,0,AG11+1)</f>
        <v>0</v>
      </c>
      <c r="AH12">
        <f>IF(入牧日比較!$C$7-S12&gt;0,0,AH11+1)</f>
        <v>0</v>
      </c>
      <c r="AI12">
        <f>IF(入牧日比較!$C$7-T12&gt;0,0,AI11+1)</f>
        <v>0</v>
      </c>
      <c r="AJ12">
        <f>IF(入牧日比較!$C$7-U12&gt;0,0,AJ11+1)</f>
        <v>0</v>
      </c>
      <c r="AK12">
        <f>IF(入牧日比較!$C$7-V12&gt;0,0,AK11+1)</f>
        <v>0</v>
      </c>
      <c r="AL12">
        <f>IF(入牧日比較!$C$7-W12&gt;0,0,AL11+1)</f>
        <v>0</v>
      </c>
      <c r="AM12">
        <f>IF(入牧日比較!$C$7-X12&gt;0,0,AM11+1)</f>
        <v>0</v>
      </c>
      <c r="AN12">
        <f>IF(入牧日比較!$C$7-Y12&gt;0,0,AN11+1)</f>
        <v>0</v>
      </c>
      <c r="AO12">
        <f>IF(入牧日比較!$C$7-Z12&gt;0,0,AO11+1)</f>
        <v>0</v>
      </c>
      <c r="AP12">
        <f>IF(入牧日比較!$C$7-AA12&gt;0,0,AP11+1)</f>
        <v>0</v>
      </c>
      <c r="AQ12">
        <f>IF(入牧日比較!$C$7-AB12&gt;0,0,AQ11+1)</f>
        <v>0</v>
      </c>
      <c r="AR12">
        <f>IF(入牧日比較!$C$7-AC12&gt;0,0,AR11+1)</f>
        <v>0</v>
      </c>
      <c r="AS12">
        <f>IF(入牧日比較!$C$7-AD12&gt;0,0,AS11+1)</f>
        <v>0</v>
      </c>
      <c r="AT12">
        <f>IF(入牧日比較!$C$7-AE12&gt;0,0,AT11+1)</f>
        <v>0</v>
      </c>
      <c r="AU12">
        <f>IF(入牧日比較!$C$7-AF12&gt;0,0,AU11+1)</f>
        <v>0</v>
      </c>
      <c r="AV12" s="1">
        <f t="shared" si="26"/>
        <v>42627</v>
      </c>
      <c r="AW12">
        <f t="shared" si="10"/>
        <v>15</v>
      </c>
    </row>
    <row r="13" spans="1:49" x14ac:dyDescent="0.45">
      <c r="A13" t="s">
        <v>9</v>
      </c>
      <c r="B13" s="3">
        <f>VLOOKUP(B$10,モデル!$B$19:$J$21,3,0)+VLOOKUP(B$10,モデル!$B$19:$J$21,5,0)*$A$5+VLOOKUP(B$10,モデル!$B$19:$J$21,8,0)*$A$5^2</f>
        <v>6.46915146</v>
      </c>
      <c r="C13" s="3">
        <f>VLOOKUP(C$10,モデル!$B$19:$J$21,3,0)+VLOOKUP(C$10,モデル!$B$19:$J$21,5,0)*$A$5+VLOOKUP(C$10,モデル!$B$19:$J$21,8,0)*$A$5^2</f>
        <v>2.0299999999999998</v>
      </c>
      <c r="D13" s="3">
        <f>VLOOKUP(D$10,モデル!$B$19:$J$21,3,0)+VLOOKUP(D$10,モデル!$B$19:$J$21,5,0)*$A$5+VLOOKUP(D$10,モデル!$B$19:$J$21,8,0)*$A$5^2</f>
        <v>-3.4929782269719993</v>
      </c>
      <c r="E13" s="3"/>
      <c r="F13" s="3"/>
      <c r="H13" s="1">
        <f t="shared" ref="H13:H76" si="27">IF(ISERROR(AW3=0),H12+1,IF(AW3=0,NA(),H12+1))</f>
        <v>42630</v>
      </c>
      <c r="I13">
        <v>10</v>
      </c>
      <c r="J13" s="3">
        <f t="shared" si="4"/>
        <v>2.2529965058453238</v>
      </c>
      <c r="K13" s="3">
        <f t="shared" si="5"/>
        <v>1.6646853412881251</v>
      </c>
      <c r="L13" s="3">
        <f t="shared" si="6"/>
        <v>2.3433613413220216</v>
      </c>
      <c r="M13">
        <f>IF(H13&lt;入牧日比較!$C$10,0,入牧日比較!$C$9*0.02*入牧日比較!$C$8)</f>
        <v>0</v>
      </c>
      <c r="N13">
        <f>IF($H13&lt;入牧日比較!$C$11,0,入牧日比較!$C$9*0.02*入牧日比較!$C$8)</f>
        <v>0</v>
      </c>
      <c r="O13">
        <f>IF($H13&lt;入牧日比較!$C$12,0,入牧日比較!$C$9*0.02*入牧日比較!$C$8)</f>
        <v>0</v>
      </c>
      <c r="P13">
        <f>IF($H13&lt;入牧日比較!$C$13,0,入牧日比較!$C$9*0.02*入牧日比較!$C$8)</f>
        <v>0</v>
      </c>
      <c r="Q13">
        <f>IF($H13&lt;入牧日比較!$C$14,0,入牧日比較!$C$9*0.02*入牧日比較!$C$8)</f>
        <v>0</v>
      </c>
      <c r="R13" s="3">
        <f t="shared" si="11"/>
        <v>0</v>
      </c>
      <c r="S13" s="3">
        <f t="shared" si="12"/>
        <v>0</v>
      </c>
      <c r="T13" s="3">
        <f t="shared" si="13"/>
        <v>0</v>
      </c>
      <c r="U13" s="3">
        <f t="shared" si="14"/>
        <v>0</v>
      </c>
      <c r="V13" s="3">
        <f t="shared" si="15"/>
        <v>0</v>
      </c>
      <c r="W13" s="3">
        <f t="shared" si="16"/>
        <v>0</v>
      </c>
      <c r="X13" s="3">
        <f t="shared" si="17"/>
        <v>0</v>
      </c>
      <c r="Y13" s="3">
        <f t="shared" si="18"/>
        <v>0</v>
      </c>
      <c r="Z13" s="3">
        <f t="shared" si="19"/>
        <v>0</v>
      </c>
      <c r="AA13" s="3">
        <f t="shared" si="20"/>
        <v>0</v>
      </c>
      <c r="AB13" s="3">
        <f t="shared" si="21"/>
        <v>0</v>
      </c>
      <c r="AC13" s="3">
        <f t="shared" si="22"/>
        <v>0</v>
      </c>
      <c r="AD13" s="3">
        <f t="shared" si="23"/>
        <v>0</v>
      </c>
      <c r="AE13" s="3">
        <f t="shared" si="24"/>
        <v>0</v>
      </c>
      <c r="AF13" s="3">
        <f t="shared" si="25"/>
        <v>0</v>
      </c>
      <c r="AG13">
        <f>IF(入牧日比較!$C$7-R13&gt;0,0,AG12+1)</f>
        <v>0</v>
      </c>
      <c r="AH13">
        <f>IF(入牧日比較!$C$7-S13&gt;0,0,AH12+1)</f>
        <v>0</v>
      </c>
      <c r="AI13">
        <f>IF(入牧日比較!$C$7-T13&gt;0,0,AI12+1)</f>
        <v>0</v>
      </c>
      <c r="AJ13">
        <f>IF(入牧日比較!$C$7-U13&gt;0,0,AJ12+1)</f>
        <v>0</v>
      </c>
      <c r="AK13">
        <f>IF(入牧日比較!$C$7-V13&gt;0,0,AK12+1)</f>
        <v>0</v>
      </c>
      <c r="AL13">
        <f>IF(入牧日比較!$C$7-W13&gt;0,0,AL12+1)</f>
        <v>0</v>
      </c>
      <c r="AM13">
        <f>IF(入牧日比較!$C$7-X13&gt;0,0,AM12+1)</f>
        <v>0</v>
      </c>
      <c r="AN13">
        <f>IF(入牧日比較!$C$7-Y13&gt;0,0,AN12+1)</f>
        <v>0</v>
      </c>
      <c r="AO13">
        <f>IF(入牧日比較!$C$7-Z13&gt;0,0,AO12+1)</f>
        <v>0</v>
      </c>
      <c r="AP13">
        <f>IF(入牧日比較!$C$7-AA13&gt;0,0,AP12+1)</f>
        <v>0</v>
      </c>
      <c r="AQ13">
        <f>IF(入牧日比較!$C$7-AB13&gt;0,0,AQ12+1)</f>
        <v>0</v>
      </c>
      <c r="AR13">
        <f>IF(入牧日比較!$C$7-AC13&gt;0,0,AR12+1)</f>
        <v>0</v>
      </c>
      <c r="AS13">
        <f>IF(入牧日比較!$C$7-AD13&gt;0,0,AS12+1)</f>
        <v>0</v>
      </c>
      <c r="AT13">
        <f>IF(入牧日比較!$C$7-AE13&gt;0,0,AT12+1)</f>
        <v>0</v>
      </c>
      <c r="AU13">
        <f>IF(入牧日比較!$C$7-AF13&gt;0,0,AU12+1)</f>
        <v>0</v>
      </c>
      <c r="AV13" s="1">
        <f t="shared" si="26"/>
        <v>42628</v>
      </c>
      <c r="AW13">
        <f t="shared" si="10"/>
        <v>15</v>
      </c>
    </row>
    <row r="14" spans="1:49" x14ac:dyDescent="0.45">
      <c r="H14" s="1">
        <f t="shared" si="27"/>
        <v>42631</v>
      </c>
      <c r="I14">
        <v>11</v>
      </c>
      <c r="J14" s="3">
        <f t="shared" si="4"/>
        <v>2.5833839446361644</v>
      </c>
      <c r="K14" s="3">
        <f t="shared" si="5"/>
        <v>2.0396538833526341</v>
      </c>
      <c r="L14" s="3">
        <f t="shared" si="6"/>
        <v>2.7727680068760123</v>
      </c>
      <c r="M14">
        <f>IF(H14&lt;入牧日比較!$C$10,0,入牧日比較!$C$9*0.02*入牧日比較!$C$8)</f>
        <v>0</v>
      </c>
      <c r="N14">
        <f>IF($H14&lt;入牧日比較!$C$11,0,入牧日比較!$C$9*0.02*入牧日比較!$C$8)</f>
        <v>0</v>
      </c>
      <c r="O14">
        <f>IF($H14&lt;入牧日比較!$C$12,0,入牧日比較!$C$9*0.02*入牧日比較!$C$8)</f>
        <v>0</v>
      </c>
      <c r="P14">
        <f>IF($H14&lt;入牧日比較!$C$13,0,入牧日比較!$C$9*0.02*入牧日比較!$C$8)</f>
        <v>0</v>
      </c>
      <c r="Q14">
        <f>IF($H14&lt;入牧日比較!$C$14,0,入牧日比較!$C$9*0.02*入牧日比較!$C$8)</f>
        <v>0</v>
      </c>
      <c r="R14" s="3">
        <f t="shared" si="11"/>
        <v>0</v>
      </c>
      <c r="S14" s="3">
        <f t="shared" si="12"/>
        <v>0</v>
      </c>
      <c r="T14" s="3">
        <f t="shared" si="13"/>
        <v>0</v>
      </c>
      <c r="U14" s="3">
        <f t="shared" si="14"/>
        <v>0</v>
      </c>
      <c r="V14" s="3">
        <f t="shared" si="15"/>
        <v>0</v>
      </c>
      <c r="W14" s="3">
        <f t="shared" si="16"/>
        <v>0</v>
      </c>
      <c r="X14" s="3">
        <f t="shared" si="17"/>
        <v>0</v>
      </c>
      <c r="Y14" s="3">
        <f t="shared" si="18"/>
        <v>0</v>
      </c>
      <c r="Z14" s="3">
        <f t="shared" si="19"/>
        <v>0</v>
      </c>
      <c r="AA14" s="3">
        <f t="shared" si="20"/>
        <v>0</v>
      </c>
      <c r="AB14" s="3">
        <f t="shared" si="21"/>
        <v>0</v>
      </c>
      <c r="AC14" s="3">
        <f t="shared" si="22"/>
        <v>0</v>
      </c>
      <c r="AD14" s="3">
        <f t="shared" si="23"/>
        <v>0</v>
      </c>
      <c r="AE14" s="3">
        <f t="shared" si="24"/>
        <v>0</v>
      </c>
      <c r="AF14" s="3">
        <f t="shared" si="25"/>
        <v>0</v>
      </c>
      <c r="AG14">
        <f>IF(入牧日比較!$C$7-R14&gt;0,0,AG13+1)</f>
        <v>0</v>
      </c>
      <c r="AH14">
        <f>IF(入牧日比較!$C$7-S14&gt;0,0,AH13+1)</f>
        <v>0</v>
      </c>
      <c r="AI14">
        <f>IF(入牧日比較!$C$7-T14&gt;0,0,AI13+1)</f>
        <v>0</v>
      </c>
      <c r="AJ14">
        <f>IF(入牧日比較!$C$7-U14&gt;0,0,AJ13+1)</f>
        <v>0</v>
      </c>
      <c r="AK14">
        <f>IF(入牧日比較!$C$7-V14&gt;0,0,AK13+1)</f>
        <v>0</v>
      </c>
      <c r="AL14">
        <f>IF(入牧日比較!$C$7-W14&gt;0,0,AL13+1)</f>
        <v>0</v>
      </c>
      <c r="AM14">
        <f>IF(入牧日比較!$C$7-X14&gt;0,0,AM13+1)</f>
        <v>0</v>
      </c>
      <c r="AN14">
        <f>IF(入牧日比較!$C$7-Y14&gt;0,0,AN13+1)</f>
        <v>0</v>
      </c>
      <c r="AO14">
        <f>IF(入牧日比較!$C$7-Z14&gt;0,0,AO13+1)</f>
        <v>0</v>
      </c>
      <c r="AP14">
        <f>IF(入牧日比較!$C$7-AA14&gt;0,0,AP13+1)</f>
        <v>0</v>
      </c>
      <c r="AQ14">
        <f>IF(入牧日比較!$C$7-AB14&gt;0,0,AQ13+1)</f>
        <v>0</v>
      </c>
      <c r="AR14">
        <f>IF(入牧日比較!$C$7-AC14&gt;0,0,AR13+1)</f>
        <v>0</v>
      </c>
      <c r="AS14">
        <f>IF(入牧日比較!$C$7-AD14&gt;0,0,AS13+1)</f>
        <v>0</v>
      </c>
      <c r="AT14">
        <f>IF(入牧日比較!$C$7-AE14&gt;0,0,AT13+1)</f>
        <v>0</v>
      </c>
      <c r="AU14">
        <f>IF(入牧日比較!$C$7-AF14&gt;0,0,AU13+1)</f>
        <v>0</v>
      </c>
      <c r="AV14" s="1">
        <f t="shared" si="26"/>
        <v>42629</v>
      </c>
      <c r="AW14">
        <f t="shared" si="10"/>
        <v>15</v>
      </c>
    </row>
    <row r="15" spans="1:49" x14ac:dyDescent="0.45">
      <c r="B15" t="s">
        <v>10</v>
      </c>
      <c r="C15" t="s">
        <v>11</v>
      </c>
      <c r="D15" s="5" t="s">
        <v>12</v>
      </c>
      <c r="E15" s="5"/>
      <c r="F15" s="5"/>
      <c r="H15" s="1">
        <f t="shared" si="27"/>
        <v>42632</v>
      </c>
      <c r="I15">
        <v>12</v>
      </c>
      <c r="J15" s="3">
        <f t="shared" si="4"/>
        <v>2.9532701881452326</v>
      </c>
      <c r="K15" s="3">
        <f t="shared" si="5"/>
        <v>2.4831147264081532</v>
      </c>
      <c r="L15" s="3">
        <f t="shared" si="6"/>
        <v>3.2643675763503812</v>
      </c>
      <c r="M15">
        <f>IF(H15&lt;入牧日比較!$C$10,0,入牧日比較!$C$9*0.02*入牧日比較!$C$8)</f>
        <v>0</v>
      </c>
      <c r="N15">
        <f>IF($H15&lt;入牧日比較!$C$11,0,入牧日比較!$C$9*0.02*入牧日比較!$C$8)</f>
        <v>0</v>
      </c>
      <c r="O15">
        <f>IF($H15&lt;入牧日比較!$C$12,0,入牧日比較!$C$9*0.02*入牧日比較!$C$8)</f>
        <v>0</v>
      </c>
      <c r="P15">
        <f>IF($H15&lt;入牧日比較!$C$13,0,入牧日比較!$C$9*0.02*入牧日比較!$C$8)</f>
        <v>0</v>
      </c>
      <c r="Q15">
        <f>IF($H15&lt;入牧日比較!$C$14,0,入牧日比較!$C$9*0.02*入牧日比較!$C$8)</f>
        <v>0</v>
      </c>
      <c r="R15" s="3">
        <f t="shared" si="11"/>
        <v>0</v>
      </c>
      <c r="S15" s="3">
        <f t="shared" si="12"/>
        <v>0</v>
      </c>
      <c r="T15" s="3">
        <f t="shared" si="13"/>
        <v>0</v>
      </c>
      <c r="U15" s="3">
        <f t="shared" si="14"/>
        <v>0</v>
      </c>
      <c r="V15" s="3">
        <f t="shared" si="15"/>
        <v>0</v>
      </c>
      <c r="W15" s="3">
        <f t="shared" si="16"/>
        <v>0</v>
      </c>
      <c r="X15" s="3">
        <f t="shared" si="17"/>
        <v>0</v>
      </c>
      <c r="Y15" s="3">
        <f t="shared" si="18"/>
        <v>0</v>
      </c>
      <c r="Z15" s="3">
        <f t="shared" si="19"/>
        <v>0</v>
      </c>
      <c r="AA15" s="3">
        <f t="shared" si="20"/>
        <v>0</v>
      </c>
      <c r="AB15" s="3">
        <f t="shared" si="21"/>
        <v>0</v>
      </c>
      <c r="AC15" s="3">
        <f t="shared" si="22"/>
        <v>0</v>
      </c>
      <c r="AD15" s="3">
        <f t="shared" si="23"/>
        <v>0</v>
      </c>
      <c r="AE15" s="3">
        <f t="shared" si="24"/>
        <v>0</v>
      </c>
      <c r="AF15" s="3">
        <f t="shared" si="25"/>
        <v>0</v>
      </c>
      <c r="AG15">
        <f>IF(入牧日比較!$C$7-R15&gt;0,0,AG14+1)</f>
        <v>0</v>
      </c>
      <c r="AH15">
        <f>IF(入牧日比較!$C$7-S15&gt;0,0,AH14+1)</f>
        <v>0</v>
      </c>
      <c r="AI15">
        <f>IF(入牧日比較!$C$7-T15&gt;0,0,AI14+1)</f>
        <v>0</v>
      </c>
      <c r="AJ15">
        <f>IF(入牧日比較!$C$7-U15&gt;0,0,AJ14+1)</f>
        <v>0</v>
      </c>
      <c r="AK15">
        <f>IF(入牧日比較!$C$7-V15&gt;0,0,AK14+1)</f>
        <v>0</v>
      </c>
      <c r="AL15">
        <f>IF(入牧日比較!$C$7-W15&gt;0,0,AL14+1)</f>
        <v>0</v>
      </c>
      <c r="AM15">
        <f>IF(入牧日比較!$C$7-X15&gt;0,0,AM14+1)</f>
        <v>0</v>
      </c>
      <c r="AN15">
        <f>IF(入牧日比較!$C$7-Y15&gt;0,0,AN14+1)</f>
        <v>0</v>
      </c>
      <c r="AO15">
        <f>IF(入牧日比較!$C$7-Z15&gt;0,0,AO14+1)</f>
        <v>0</v>
      </c>
      <c r="AP15">
        <f>IF(入牧日比較!$C$7-AA15&gt;0,0,AP14+1)</f>
        <v>0</v>
      </c>
      <c r="AQ15">
        <f>IF(入牧日比較!$C$7-AB15&gt;0,0,AQ14+1)</f>
        <v>0</v>
      </c>
      <c r="AR15">
        <f>IF(入牧日比較!$C$7-AC15&gt;0,0,AR14+1)</f>
        <v>0</v>
      </c>
      <c r="AS15">
        <f>IF(入牧日比較!$C$7-AD15&gt;0,0,AS14+1)</f>
        <v>0</v>
      </c>
      <c r="AT15">
        <f>IF(入牧日比較!$C$7-AE15&gt;0,0,AT14+1)</f>
        <v>0</v>
      </c>
      <c r="AU15">
        <f>IF(入牧日比較!$C$7-AF15&gt;0,0,AU14+1)</f>
        <v>0</v>
      </c>
      <c r="AV15" s="1">
        <f t="shared" si="26"/>
        <v>42630</v>
      </c>
      <c r="AW15">
        <f t="shared" si="10"/>
        <v>15</v>
      </c>
    </row>
    <row r="16" spans="1:49" x14ac:dyDescent="0.45">
      <c r="A16" t="s">
        <v>4</v>
      </c>
      <c r="B16" s="4">
        <f t="shared" ref="B16:D18" si="28">EXP(B11)</f>
        <v>1096.7373435272232</v>
      </c>
      <c r="C16" s="3">
        <f t="shared" si="28"/>
        <v>7.7385087416414526</v>
      </c>
      <c r="D16" s="2">
        <f t="shared" si="28"/>
        <v>2.2362391163124534E-2</v>
      </c>
      <c r="E16" s="2"/>
      <c r="F16" s="2"/>
      <c r="H16" s="1">
        <f t="shared" si="27"/>
        <v>42633</v>
      </c>
      <c r="I16">
        <v>13</v>
      </c>
      <c r="J16" s="3">
        <f t="shared" si="4"/>
        <v>3.3661406362921609</v>
      </c>
      <c r="K16" s="3">
        <f t="shared" si="5"/>
        <v>3.0042836528105057</v>
      </c>
      <c r="L16" s="3">
        <f t="shared" si="6"/>
        <v>3.8243830350730494</v>
      </c>
      <c r="M16">
        <f>IF(H16&lt;入牧日比較!$C$10,0,入牧日比較!$C$9*0.02*入牧日比較!$C$8)</f>
        <v>0</v>
      </c>
      <c r="N16">
        <f>IF($H16&lt;入牧日比較!$C$11,0,入牧日比較!$C$9*0.02*入牧日比較!$C$8)</f>
        <v>0</v>
      </c>
      <c r="O16">
        <f>IF($H16&lt;入牧日比較!$C$12,0,入牧日比較!$C$9*0.02*入牧日比較!$C$8)</f>
        <v>0</v>
      </c>
      <c r="P16">
        <f>IF($H16&lt;入牧日比較!$C$13,0,入牧日比較!$C$9*0.02*入牧日比較!$C$8)</f>
        <v>0</v>
      </c>
      <c r="Q16">
        <f>IF($H16&lt;入牧日比較!$C$14,0,入牧日比較!$C$9*0.02*入牧日比較!$C$8)</f>
        <v>0</v>
      </c>
      <c r="R16" s="3">
        <f t="shared" si="11"/>
        <v>0</v>
      </c>
      <c r="S16" s="3">
        <f t="shared" si="12"/>
        <v>0</v>
      </c>
      <c r="T16" s="3">
        <f t="shared" si="13"/>
        <v>0</v>
      </c>
      <c r="U16" s="3">
        <f t="shared" si="14"/>
        <v>0</v>
      </c>
      <c r="V16" s="3">
        <f t="shared" si="15"/>
        <v>0</v>
      </c>
      <c r="W16" s="3">
        <f t="shared" si="16"/>
        <v>0</v>
      </c>
      <c r="X16" s="3">
        <f t="shared" si="17"/>
        <v>0</v>
      </c>
      <c r="Y16" s="3">
        <f t="shared" si="18"/>
        <v>0</v>
      </c>
      <c r="Z16" s="3">
        <f t="shared" si="19"/>
        <v>0</v>
      </c>
      <c r="AA16" s="3">
        <f t="shared" si="20"/>
        <v>0</v>
      </c>
      <c r="AB16" s="3">
        <f t="shared" si="21"/>
        <v>0</v>
      </c>
      <c r="AC16" s="3">
        <f t="shared" si="22"/>
        <v>0</v>
      </c>
      <c r="AD16" s="3">
        <f t="shared" si="23"/>
        <v>0</v>
      </c>
      <c r="AE16" s="3">
        <f t="shared" si="24"/>
        <v>0</v>
      </c>
      <c r="AF16" s="3">
        <f t="shared" si="25"/>
        <v>0</v>
      </c>
      <c r="AG16">
        <f>IF(入牧日比較!$C$7-R16&gt;0,0,AG15+1)</f>
        <v>0</v>
      </c>
      <c r="AH16">
        <f>IF(入牧日比較!$C$7-S16&gt;0,0,AH15+1)</f>
        <v>0</v>
      </c>
      <c r="AI16">
        <f>IF(入牧日比較!$C$7-T16&gt;0,0,AI15+1)</f>
        <v>0</v>
      </c>
      <c r="AJ16">
        <f>IF(入牧日比較!$C$7-U16&gt;0,0,AJ15+1)</f>
        <v>0</v>
      </c>
      <c r="AK16">
        <f>IF(入牧日比較!$C$7-V16&gt;0,0,AK15+1)</f>
        <v>0</v>
      </c>
      <c r="AL16">
        <f>IF(入牧日比較!$C$7-W16&gt;0,0,AL15+1)</f>
        <v>0</v>
      </c>
      <c r="AM16">
        <f>IF(入牧日比較!$C$7-X16&gt;0,0,AM15+1)</f>
        <v>0</v>
      </c>
      <c r="AN16">
        <f>IF(入牧日比較!$C$7-Y16&gt;0,0,AN15+1)</f>
        <v>0</v>
      </c>
      <c r="AO16">
        <f>IF(入牧日比較!$C$7-Z16&gt;0,0,AO15+1)</f>
        <v>0</v>
      </c>
      <c r="AP16">
        <f>IF(入牧日比較!$C$7-AA16&gt;0,0,AP15+1)</f>
        <v>0</v>
      </c>
      <c r="AQ16">
        <f>IF(入牧日比較!$C$7-AB16&gt;0,0,AQ15+1)</f>
        <v>0</v>
      </c>
      <c r="AR16">
        <f>IF(入牧日比較!$C$7-AC16&gt;0,0,AR15+1)</f>
        <v>0</v>
      </c>
      <c r="AS16">
        <f>IF(入牧日比較!$C$7-AD16&gt;0,0,AS15+1)</f>
        <v>0</v>
      </c>
      <c r="AT16">
        <f>IF(入牧日比較!$C$7-AE16&gt;0,0,AT15+1)</f>
        <v>0</v>
      </c>
      <c r="AU16">
        <f>IF(入牧日比較!$C$7-AF16&gt;0,0,AU15+1)</f>
        <v>0</v>
      </c>
      <c r="AV16" s="1">
        <f t="shared" si="26"/>
        <v>42631</v>
      </c>
      <c r="AW16">
        <f t="shared" si="10"/>
        <v>15</v>
      </c>
    </row>
    <row r="17" spans="1:49" x14ac:dyDescent="0.45">
      <c r="A17" t="s">
        <v>8</v>
      </c>
      <c r="B17" s="4">
        <f t="shared" si="28"/>
        <v>1040.2273550160903</v>
      </c>
      <c r="C17" s="3">
        <f t="shared" si="28"/>
        <v>8.8710769159978629</v>
      </c>
      <c r="D17" s="2">
        <f t="shared" si="28"/>
        <v>3.2064685327860769E-2</v>
      </c>
      <c r="E17" s="2"/>
      <c r="F17" s="2"/>
      <c r="H17" s="1">
        <f t="shared" si="27"/>
        <v>42634</v>
      </c>
      <c r="I17">
        <v>14</v>
      </c>
      <c r="J17" s="3">
        <f t="shared" si="4"/>
        <v>3.8256444256940982</v>
      </c>
      <c r="K17" s="3">
        <f t="shared" si="5"/>
        <v>3.6130502696722928</v>
      </c>
      <c r="L17" s="3">
        <f t="shared" si="6"/>
        <v>4.4592735193783231</v>
      </c>
      <c r="M17">
        <f>IF(H17&lt;入牧日比較!$C$10,0,入牧日比較!$C$9*0.02*入牧日比較!$C$8)</f>
        <v>0</v>
      </c>
      <c r="N17">
        <f>IF($H17&lt;入牧日比較!$C$11,0,入牧日比較!$C$9*0.02*入牧日比較!$C$8)</f>
        <v>0</v>
      </c>
      <c r="O17">
        <f>IF($H17&lt;入牧日比較!$C$12,0,入牧日比較!$C$9*0.02*入牧日比較!$C$8)</f>
        <v>0</v>
      </c>
      <c r="P17">
        <f>IF($H17&lt;入牧日比較!$C$13,0,入牧日比較!$C$9*0.02*入牧日比較!$C$8)</f>
        <v>0</v>
      </c>
      <c r="Q17">
        <f>IF($H17&lt;入牧日比較!$C$14,0,入牧日比較!$C$9*0.02*入牧日比較!$C$8)</f>
        <v>0</v>
      </c>
      <c r="R17" s="3">
        <f t="shared" si="11"/>
        <v>0</v>
      </c>
      <c r="S17" s="3">
        <f t="shared" si="12"/>
        <v>0</v>
      </c>
      <c r="T17" s="3">
        <f t="shared" si="13"/>
        <v>0</v>
      </c>
      <c r="U17" s="3">
        <f t="shared" si="14"/>
        <v>0</v>
      </c>
      <c r="V17" s="3">
        <f t="shared" si="15"/>
        <v>0</v>
      </c>
      <c r="W17" s="3">
        <f t="shared" si="16"/>
        <v>0</v>
      </c>
      <c r="X17" s="3">
        <f t="shared" si="17"/>
        <v>0</v>
      </c>
      <c r="Y17" s="3">
        <f t="shared" si="18"/>
        <v>0</v>
      </c>
      <c r="Z17" s="3">
        <f t="shared" si="19"/>
        <v>0</v>
      </c>
      <c r="AA17" s="3">
        <f t="shared" si="20"/>
        <v>0</v>
      </c>
      <c r="AB17" s="3">
        <f t="shared" si="21"/>
        <v>0</v>
      </c>
      <c r="AC17" s="3">
        <f t="shared" si="22"/>
        <v>0</v>
      </c>
      <c r="AD17" s="3">
        <f t="shared" si="23"/>
        <v>0</v>
      </c>
      <c r="AE17" s="3">
        <f t="shared" si="24"/>
        <v>0</v>
      </c>
      <c r="AF17" s="3">
        <f t="shared" si="25"/>
        <v>0</v>
      </c>
      <c r="AG17">
        <f>IF(入牧日比較!$C$7-R17&gt;0,0,AG16+1)</f>
        <v>0</v>
      </c>
      <c r="AH17">
        <f>IF(入牧日比較!$C$7-S17&gt;0,0,AH16+1)</f>
        <v>0</v>
      </c>
      <c r="AI17">
        <f>IF(入牧日比較!$C$7-T17&gt;0,0,AI16+1)</f>
        <v>0</v>
      </c>
      <c r="AJ17">
        <f>IF(入牧日比較!$C$7-U17&gt;0,0,AJ16+1)</f>
        <v>0</v>
      </c>
      <c r="AK17">
        <f>IF(入牧日比較!$C$7-V17&gt;0,0,AK16+1)</f>
        <v>0</v>
      </c>
      <c r="AL17">
        <f>IF(入牧日比較!$C$7-W17&gt;0,0,AL16+1)</f>
        <v>0</v>
      </c>
      <c r="AM17">
        <f>IF(入牧日比較!$C$7-X17&gt;0,0,AM16+1)</f>
        <v>0</v>
      </c>
      <c r="AN17">
        <f>IF(入牧日比較!$C$7-Y17&gt;0,0,AN16+1)</f>
        <v>0</v>
      </c>
      <c r="AO17">
        <f>IF(入牧日比較!$C$7-Z17&gt;0,0,AO16+1)</f>
        <v>0</v>
      </c>
      <c r="AP17">
        <f>IF(入牧日比較!$C$7-AA17&gt;0,0,AP16+1)</f>
        <v>0</v>
      </c>
      <c r="AQ17">
        <f>IF(入牧日比較!$C$7-AB17&gt;0,0,AQ16+1)</f>
        <v>0</v>
      </c>
      <c r="AR17">
        <f>IF(入牧日比較!$C$7-AC17&gt;0,0,AR16+1)</f>
        <v>0</v>
      </c>
      <c r="AS17">
        <f>IF(入牧日比較!$C$7-AD17&gt;0,0,AS16+1)</f>
        <v>0</v>
      </c>
      <c r="AT17">
        <f>IF(入牧日比較!$C$7-AE17&gt;0,0,AT16+1)</f>
        <v>0</v>
      </c>
      <c r="AU17">
        <f>IF(入牧日比較!$C$7-AF17&gt;0,0,AU16+1)</f>
        <v>0</v>
      </c>
      <c r="AV17" s="1">
        <f t="shared" si="26"/>
        <v>42632</v>
      </c>
      <c r="AW17">
        <f t="shared" si="10"/>
        <v>15</v>
      </c>
    </row>
    <row r="18" spans="1:49" x14ac:dyDescent="0.45">
      <c r="A18" t="s">
        <v>9</v>
      </c>
      <c r="B18" s="4">
        <f t="shared" si="28"/>
        <v>644.93624051830773</v>
      </c>
      <c r="C18" s="3">
        <f t="shared" si="28"/>
        <v>7.6140863587799732</v>
      </c>
      <c r="D18" s="2">
        <f t="shared" si="28"/>
        <v>3.0410168785725895E-2</v>
      </c>
      <c r="E18" s="2"/>
      <c r="F18" s="2"/>
      <c r="H18" s="1">
        <f t="shared" si="27"/>
        <v>42635</v>
      </c>
      <c r="I18">
        <v>15</v>
      </c>
      <c r="J18" s="3">
        <f t="shared" si="4"/>
        <v>4.3355880357690468</v>
      </c>
      <c r="K18" s="3">
        <f t="shared" si="5"/>
        <v>4.3199467079387679</v>
      </c>
      <c r="L18" s="3">
        <f t="shared" si="6"/>
        <v>5.1756980450017043</v>
      </c>
      <c r="M18">
        <f>IF(H18&lt;入牧日比較!$C$10,0,入牧日比較!$C$9*0.02*入牧日比較!$C$8)</f>
        <v>0</v>
      </c>
      <c r="N18">
        <f>IF($H18&lt;入牧日比較!$C$11,0,入牧日比較!$C$9*0.02*入牧日比較!$C$8)</f>
        <v>0</v>
      </c>
      <c r="O18">
        <f>IF($H18&lt;入牧日比較!$C$12,0,入牧日比較!$C$9*0.02*入牧日比較!$C$8)</f>
        <v>0</v>
      </c>
      <c r="P18">
        <f>IF($H18&lt;入牧日比較!$C$13,0,入牧日比較!$C$9*0.02*入牧日比較!$C$8)</f>
        <v>0</v>
      </c>
      <c r="Q18">
        <f>IF($H18&lt;入牧日比較!$C$14,0,入牧日比較!$C$9*0.02*入牧日比較!$C$8)</f>
        <v>0</v>
      </c>
      <c r="R18" s="3">
        <f t="shared" si="11"/>
        <v>0</v>
      </c>
      <c r="S18" s="3">
        <f t="shared" si="12"/>
        <v>0</v>
      </c>
      <c r="T18" s="3">
        <f t="shared" si="13"/>
        <v>0</v>
      </c>
      <c r="U18" s="3">
        <f t="shared" si="14"/>
        <v>0</v>
      </c>
      <c r="V18" s="3">
        <f t="shared" si="15"/>
        <v>0</v>
      </c>
      <c r="W18" s="3">
        <f t="shared" si="16"/>
        <v>0</v>
      </c>
      <c r="X18" s="3">
        <f t="shared" si="17"/>
        <v>0</v>
      </c>
      <c r="Y18" s="3">
        <f t="shared" si="18"/>
        <v>0</v>
      </c>
      <c r="Z18" s="3">
        <f t="shared" si="19"/>
        <v>0</v>
      </c>
      <c r="AA18" s="3">
        <f t="shared" si="20"/>
        <v>0</v>
      </c>
      <c r="AB18" s="3">
        <f t="shared" si="21"/>
        <v>0</v>
      </c>
      <c r="AC18" s="3">
        <f t="shared" si="22"/>
        <v>0</v>
      </c>
      <c r="AD18" s="3">
        <f t="shared" si="23"/>
        <v>0</v>
      </c>
      <c r="AE18" s="3">
        <f t="shared" si="24"/>
        <v>0</v>
      </c>
      <c r="AF18" s="3">
        <f t="shared" si="25"/>
        <v>0</v>
      </c>
      <c r="AG18">
        <f>IF(入牧日比較!$C$7-R18&gt;0,0,AG17+1)</f>
        <v>0</v>
      </c>
      <c r="AH18">
        <f>IF(入牧日比較!$C$7-S18&gt;0,0,AH17+1)</f>
        <v>0</v>
      </c>
      <c r="AI18">
        <f>IF(入牧日比較!$C$7-T18&gt;0,0,AI17+1)</f>
        <v>0</v>
      </c>
      <c r="AJ18">
        <f>IF(入牧日比較!$C$7-U18&gt;0,0,AJ17+1)</f>
        <v>0</v>
      </c>
      <c r="AK18">
        <f>IF(入牧日比較!$C$7-V18&gt;0,0,AK17+1)</f>
        <v>0</v>
      </c>
      <c r="AL18">
        <f>IF(入牧日比較!$C$7-W18&gt;0,0,AL17+1)</f>
        <v>0</v>
      </c>
      <c r="AM18">
        <f>IF(入牧日比較!$C$7-X18&gt;0,0,AM17+1)</f>
        <v>0</v>
      </c>
      <c r="AN18">
        <f>IF(入牧日比較!$C$7-Y18&gt;0,0,AN17+1)</f>
        <v>0</v>
      </c>
      <c r="AO18">
        <f>IF(入牧日比較!$C$7-Z18&gt;0,0,AO17+1)</f>
        <v>0</v>
      </c>
      <c r="AP18">
        <f>IF(入牧日比較!$C$7-AA18&gt;0,0,AP17+1)</f>
        <v>0</v>
      </c>
      <c r="AQ18">
        <f>IF(入牧日比較!$C$7-AB18&gt;0,0,AQ17+1)</f>
        <v>0</v>
      </c>
      <c r="AR18">
        <f>IF(入牧日比較!$C$7-AC18&gt;0,0,AR17+1)</f>
        <v>0</v>
      </c>
      <c r="AS18">
        <f>IF(入牧日比較!$C$7-AD18&gt;0,0,AS17+1)</f>
        <v>0</v>
      </c>
      <c r="AT18">
        <f>IF(入牧日比較!$C$7-AE18&gt;0,0,AT17+1)</f>
        <v>0</v>
      </c>
      <c r="AU18">
        <f>IF(入牧日比較!$C$7-AF18&gt;0,0,AU17+1)</f>
        <v>0</v>
      </c>
      <c r="AV18" s="1">
        <f t="shared" si="26"/>
        <v>42633</v>
      </c>
      <c r="AW18">
        <f t="shared" si="10"/>
        <v>15</v>
      </c>
    </row>
    <row r="19" spans="1:49" x14ac:dyDescent="0.45">
      <c r="H19" s="1">
        <f t="shared" si="27"/>
        <v>42636</v>
      </c>
      <c r="I19">
        <v>16</v>
      </c>
      <c r="J19" s="3">
        <f t="shared" si="4"/>
        <v>4.8999275081783118</v>
      </c>
      <c r="K19" s="3">
        <f t="shared" si="5"/>
        <v>5.1361049034020407</v>
      </c>
      <c r="L19" s="3">
        <f t="shared" si="6"/>
        <v>5.9804750691505388</v>
      </c>
      <c r="M19">
        <f>IF(H19&lt;入牧日比較!$C$10,0,入牧日比較!$C$9*0.02*入牧日比較!$C$8)</f>
        <v>0</v>
      </c>
      <c r="N19">
        <f>IF($H19&lt;入牧日比較!$C$11,0,入牧日比較!$C$9*0.02*入牧日比較!$C$8)</f>
        <v>0</v>
      </c>
      <c r="O19">
        <f>IF($H19&lt;入牧日比較!$C$12,0,入牧日比較!$C$9*0.02*入牧日比較!$C$8)</f>
        <v>0</v>
      </c>
      <c r="P19">
        <f>IF($H19&lt;入牧日比較!$C$13,0,入牧日比較!$C$9*0.02*入牧日比較!$C$8)</f>
        <v>0</v>
      </c>
      <c r="Q19">
        <f>IF($H19&lt;入牧日比較!$C$14,0,入牧日比較!$C$9*0.02*入牧日比較!$C$8)</f>
        <v>0</v>
      </c>
      <c r="R19" s="3">
        <f t="shared" si="11"/>
        <v>0</v>
      </c>
      <c r="S19" s="3">
        <f t="shared" si="12"/>
        <v>0</v>
      </c>
      <c r="T19" s="3">
        <f t="shared" si="13"/>
        <v>0</v>
      </c>
      <c r="U19" s="3">
        <f t="shared" si="14"/>
        <v>0</v>
      </c>
      <c r="V19" s="3">
        <f t="shared" si="15"/>
        <v>0</v>
      </c>
      <c r="W19" s="3">
        <f t="shared" si="16"/>
        <v>0</v>
      </c>
      <c r="X19" s="3">
        <f t="shared" si="17"/>
        <v>0</v>
      </c>
      <c r="Y19" s="3">
        <f t="shared" si="18"/>
        <v>0</v>
      </c>
      <c r="Z19" s="3">
        <f t="shared" si="19"/>
        <v>0</v>
      </c>
      <c r="AA19" s="3">
        <f t="shared" si="20"/>
        <v>0</v>
      </c>
      <c r="AB19" s="3">
        <f t="shared" si="21"/>
        <v>0</v>
      </c>
      <c r="AC19" s="3">
        <f t="shared" si="22"/>
        <v>0</v>
      </c>
      <c r="AD19" s="3">
        <f t="shared" si="23"/>
        <v>0</v>
      </c>
      <c r="AE19" s="3">
        <f t="shared" si="24"/>
        <v>0</v>
      </c>
      <c r="AF19" s="3">
        <f t="shared" si="25"/>
        <v>0</v>
      </c>
      <c r="AG19">
        <f>IF(入牧日比較!$C$7-R19&gt;0,0,AG18+1)</f>
        <v>0</v>
      </c>
      <c r="AH19">
        <f>IF(入牧日比較!$C$7-S19&gt;0,0,AH18+1)</f>
        <v>0</v>
      </c>
      <c r="AI19">
        <f>IF(入牧日比較!$C$7-T19&gt;0,0,AI18+1)</f>
        <v>0</v>
      </c>
      <c r="AJ19">
        <f>IF(入牧日比較!$C$7-U19&gt;0,0,AJ18+1)</f>
        <v>0</v>
      </c>
      <c r="AK19">
        <f>IF(入牧日比較!$C$7-V19&gt;0,0,AK18+1)</f>
        <v>0</v>
      </c>
      <c r="AL19">
        <f>IF(入牧日比較!$C$7-W19&gt;0,0,AL18+1)</f>
        <v>0</v>
      </c>
      <c r="AM19">
        <f>IF(入牧日比較!$C$7-X19&gt;0,0,AM18+1)</f>
        <v>0</v>
      </c>
      <c r="AN19">
        <f>IF(入牧日比較!$C$7-Y19&gt;0,0,AN18+1)</f>
        <v>0</v>
      </c>
      <c r="AO19">
        <f>IF(入牧日比較!$C$7-Z19&gt;0,0,AO18+1)</f>
        <v>0</v>
      </c>
      <c r="AP19">
        <f>IF(入牧日比較!$C$7-AA19&gt;0,0,AP18+1)</f>
        <v>0</v>
      </c>
      <c r="AQ19">
        <f>IF(入牧日比較!$C$7-AB19&gt;0,0,AQ18+1)</f>
        <v>0</v>
      </c>
      <c r="AR19">
        <f>IF(入牧日比較!$C$7-AC19&gt;0,0,AR18+1)</f>
        <v>0</v>
      </c>
      <c r="AS19">
        <f>IF(入牧日比較!$C$7-AD19&gt;0,0,AS18+1)</f>
        <v>0</v>
      </c>
      <c r="AT19">
        <f>IF(入牧日比較!$C$7-AE19&gt;0,0,AT18+1)</f>
        <v>0</v>
      </c>
      <c r="AU19">
        <f>IF(入牧日比較!$C$7-AF19&gt;0,0,AU18+1)</f>
        <v>0</v>
      </c>
      <c r="AV19" s="1">
        <f t="shared" si="26"/>
        <v>42634</v>
      </c>
      <c r="AW19">
        <f t="shared" si="10"/>
        <v>15</v>
      </c>
    </row>
    <row r="20" spans="1:49" x14ac:dyDescent="0.45">
      <c r="H20" s="1">
        <f t="shared" si="27"/>
        <v>42637</v>
      </c>
      <c r="I20">
        <v>17</v>
      </c>
      <c r="J20" s="3">
        <f t="shared" si="4"/>
        <v>5.5227592962032146</v>
      </c>
      <c r="K20" s="3">
        <f t="shared" si="5"/>
        <v>6.0732026107072832</v>
      </c>
      <c r="L20" s="3">
        <f t="shared" si="6"/>
        <v>6.8805383597633023</v>
      </c>
      <c r="M20">
        <f>IF(H20&lt;入牧日比較!$C$10,0,入牧日比較!$C$9*0.02*入牧日比較!$C$8)</f>
        <v>0</v>
      </c>
      <c r="N20">
        <f>IF($H20&lt;入牧日比較!$C$11,0,入牧日比較!$C$9*0.02*入牧日比較!$C$8)</f>
        <v>0</v>
      </c>
      <c r="O20">
        <f>IF($H20&lt;入牧日比較!$C$12,0,入牧日比較!$C$9*0.02*入牧日比較!$C$8)</f>
        <v>0</v>
      </c>
      <c r="P20">
        <f>IF($H20&lt;入牧日比較!$C$13,0,入牧日比較!$C$9*0.02*入牧日比較!$C$8)</f>
        <v>0</v>
      </c>
      <c r="Q20">
        <f>IF($H20&lt;入牧日比較!$C$14,0,入牧日比較!$C$9*0.02*入牧日比較!$C$8)</f>
        <v>0</v>
      </c>
      <c r="R20" s="3">
        <f t="shared" si="11"/>
        <v>0</v>
      </c>
      <c r="S20" s="3">
        <f t="shared" si="12"/>
        <v>0</v>
      </c>
      <c r="T20" s="3">
        <f t="shared" si="13"/>
        <v>0</v>
      </c>
      <c r="U20" s="3">
        <f t="shared" si="14"/>
        <v>0</v>
      </c>
      <c r="V20" s="3">
        <f t="shared" si="15"/>
        <v>0</v>
      </c>
      <c r="W20" s="3">
        <f t="shared" si="16"/>
        <v>0</v>
      </c>
      <c r="X20" s="3">
        <f t="shared" si="17"/>
        <v>0</v>
      </c>
      <c r="Y20" s="3">
        <f t="shared" si="18"/>
        <v>0</v>
      </c>
      <c r="Z20" s="3">
        <f t="shared" si="19"/>
        <v>0</v>
      </c>
      <c r="AA20" s="3">
        <f t="shared" si="20"/>
        <v>0</v>
      </c>
      <c r="AB20" s="3">
        <f t="shared" si="21"/>
        <v>0</v>
      </c>
      <c r="AC20" s="3">
        <f t="shared" si="22"/>
        <v>0</v>
      </c>
      <c r="AD20" s="3">
        <f t="shared" si="23"/>
        <v>0</v>
      </c>
      <c r="AE20" s="3">
        <f t="shared" si="24"/>
        <v>0</v>
      </c>
      <c r="AF20" s="3">
        <f t="shared" si="25"/>
        <v>0</v>
      </c>
      <c r="AG20">
        <f>IF(入牧日比較!$C$7-R20&gt;0,0,AG19+1)</f>
        <v>0</v>
      </c>
      <c r="AH20">
        <f>IF(入牧日比較!$C$7-S20&gt;0,0,AH19+1)</f>
        <v>0</v>
      </c>
      <c r="AI20">
        <f>IF(入牧日比較!$C$7-T20&gt;0,0,AI19+1)</f>
        <v>0</v>
      </c>
      <c r="AJ20">
        <f>IF(入牧日比較!$C$7-U20&gt;0,0,AJ19+1)</f>
        <v>0</v>
      </c>
      <c r="AK20">
        <f>IF(入牧日比較!$C$7-V20&gt;0,0,AK19+1)</f>
        <v>0</v>
      </c>
      <c r="AL20">
        <f>IF(入牧日比較!$C$7-W20&gt;0,0,AL19+1)</f>
        <v>0</v>
      </c>
      <c r="AM20">
        <f>IF(入牧日比較!$C$7-X20&gt;0,0,AM19+1)</f>
        <v>0</v>
      </c>
      <c r="AN20">
        <f>IF(入牧日比較!$C$7-Y20&gt;0,0,AN19+1)</f>
        <v>0</v>
      </c>
      <c r="AO20">
        <f>IF(入牧日比較!$C$7-Z20&gt;0,0,AO19+1)</f>
        <v>0</v>
      </c>
      <c r="AP20">
        <f>IF(入牧日比較!$C$7-AA20&gt;0,0,AP19+1)</f>
        <v>0</v>
      </c>
      <c r="AQ20">
        <f>IF(入牧日比較!$C$7-AB20&gt;0,0,AQ19+1)</f>
        <v>0</v>
      </c>
      <c r="AR20">
        <f>IF(入牧日比較!$C$7-AC20&gt;0,0,AR19+1)</f>
        <v>0</v>
      </c>
      <c r="AS20">
        <f>IF(入牧日比較!$C$7-AD20&gt;0,0,AS19+1)</f>
        <v>0</v>
      </c>
      <c r="AT20">
        <f>IF(入牧日比較!$C$7-AE20&gt;0,0,AT19+1)</f>
        <v>0</v>
      </c>
      <c r="AU20">
        <f>IF(入牧日比較!$C$7-AF20&gt;0,0,AU19+1)</f>
        <v>0</v>
      </c>
      <c r="AV20" s="1">
        <f t="shared" si="26"/>
        <v>42635</v>
      </c>
      <c r="AW20">
        <f t="shared" si="10"/>
        <v>15</v>
      </c>
    </row>
    <row r="21" spans="1:49" x14ac:dyDescent="0.45">
      <c r="H21" s="1">
        <f t="shared" si="27"/>
        <v>42638</v>
      </c>
      <c r="I21">
        <v>18</v>
      </c>
      <c r="J21" s="3">
        <f t="shared" si="4"/>
        <v>6.2083097757777752</v>
      </c>
      <c r="K21" s="3">
        <f t="shared" si="5"/>
        <v>7.1433985564678162</v>
      </c>
      <c r="L21" s="3">
        <f t="shared" si="6"/>
        <v>7.8828897181182036</v>
      </c>
      <c r="M21">
        <f>IF(H21&lt;入牧日比較!$C$10,0,入牧日比較!$C$9*0.02*入牧日比較!$C$8)</f>
        <v>0</v>
      </c>
      <c r="N21">
        <f>IF($H21&lt;入牧日比較!$C$11,0,入牧日比較!$C$9*0.02*入牧日比較!$C$8)</f>
        <v>0</v>
      </c>
      <c r="O21">
        <f>IF($H21&lt;入牧日比較!$C$12,0,入牧日比較!$C$9*0.02*入牧日比較!$C$8)</f>
        <v>0</v>
      </c>
      <c r="P21">
        <f>IF($H21&lt;入牧日比較!$C$13,0,入牧日比較!$C$9*0.02*入牧日比較!$C$8)</f>
        <v>0</v>
      </c>
      <c r="Q21">
        <f>IF($H21&lt;入牧日比較!$C$14,0,入牧日比較!$C$9*0.02*入牧日比較!$C$8)</f>
        <v>0</v>
      </c>
      <c r="R21" s="3">
        <f t="shared" si="11"/>
        <v>0</v>
      </c>
      <c r="S21" s="3">
        <f t="shared" si="12"/>
        <v>0</v>
      </c>
      <c r="T21" s="3">
        <f t="shared" si="13"/>
        <v>0</v>
      </c>
      <c r="U21" s="3">
        <f t="shared" si="14"/>
        <v>0</v>
      </c>
      <c r="V21" s="3">
        <f t="shared" si="15"/>
        <v>0</v>
      </c>
      <c r="W21" s="3">
        <f t="shared" si="16"/>
        <v>0</v>
      </c>
      <c r="X21" s="3">
        <f t="shared" si="17"/>
        <v>0</v>
      </c>
      <c r="Y21" s="3">
        <f t="shared" si="18"/>
        <v>0</v>
      </c>
      <c r="Z21" s="3">
        <f t="shared" si="19"/>
        <v>0</v>
      </c>
      <c r="AA21" s="3">
        <f t="shared" si="20"/>
        <v>0</v>
      </c>
      <c r="AB21" s="3">
        <f t="shared" si="21"/>
        <v>0</v>
      </c>
      <c r="AC21" s="3">
        <f t="shared" si="22"/>
        <v>0</v>
      </c>
      <c r="AD21" s="3">
        <f t="shared" si="23"/>
        <v>0</v>
      </c>
      <c r="AE21" s="3">
        <f t="shared" si="24"/>
        <v>0</v>
      </c>
      <c r="AF21" s="3">
        <f t="shared" si="25"/>
        <v>0</v>
      </c>
      <c r="AG21">
        <f>IF(入牧日比較!$C$7-R21&gt;0,0,AG20+1)</f>
        <v>0</v>
      </c>
      <c r="AH21">
        <f>IF(入牧日比較!$C$7-S21&gt;0,0,AH20+1)</f>
        <v>0</v>
      </c>
      <c r="AI21">
        <f>IF(入牧日比較!$C$7-T21&gt;0,0,AI20+1)</f>
        <v>0</v>
      </c>
      <c r="AJ21">
        <f>IF(入牧日比較!$C$7-U21&gt;0,0,AJ20+1)</f>
        <v>0</v>
      </c>
      <c r="AK21">
        <f>IF(入牧日比較!$C$7-V21&gt;0,0,AK20+1)</f>
        <v>0</v>
      </c>
      <c r="AL21">
        <f>IF(入牧日比較!$C$7-W21&gt;0,0,AL20+1)</f>
        <v>0</v>
      </c>
      <c r="AM21">
        <f>IF(入牧日比較!$C$7-X21&gt;0,0,AM20+1)</f>
        <v>0</v>
      </c>
      <c r="AN21">
        <f>IF(入牧日比較!$C$7-Y21&gt;0,0,AN20+1)</f>
        <v>0</v>
      </c>
      <c r="AO21">
        <f>IF(入牧日比較!$C$7-Z21&gt;0,0,AO20+1)</f>
        <v>0</v>
      </c>
      <c r="AP21">
        <f>IF(入牧日比較!$C$7-AA21&gt;0,0,AP20+1)</f>
        <v>0</v>
      </c>
      <c r="AQ21">
        <f>IF(入牧日比較!$C$7-AB21&gt;0,0,AQ20+1)</f>
        <v>0</v>
      </c>
      <c r="AR21">
        <f>IF(入牧日比較!$C$7-AC21&gt;0,0,AR20+1)</f>
        <v>0</v>
      </c>
      <c r="AS21">
        <f>IF(入牧日比較!$C$7-AD21&gt;0,0,AS20+1)</f>
        <v>0</v>
      </c>
      <c r="AT21">
        <f>IF(入牧日比較!$C$7-AE21&gt;0,0,AT20+1)</f>
        <v>0</v>
      </c>
      <c r="AU21">
        <f>IF(入牧日比較!$C$7-AF21&gt;0,0,AU20+1)</f>
        <v>0</v>
      </c>
      <c r="AV21" s="1">
        <f t="shared" si="26"/>
        <v>42636</v>
      </c>
      <c r="AW21">
        <f t="shared" si="10"/>
        <v>15</v>
      </c>
    </row>
    <row r="22" spans="1:49" x14ac:dyDescent="0.45">
      <c r="H22" s="1">
        <f t="shared" si="27"/>
        <v>42639</v>
      </c>
      <c r="I22">
        <v>19</v>
      </c>
      <c r="J22" s="3">
        <f t="shared" si="4"/>
        <v>6.9609234647240319</v>
      </c>
      <c r="K22" s="3">
        <f t="shared" si="5"/>
        <v>8.3592573844284335</v>
      </c>
      <c r="L22" s="3">
        <f t="shared" si="6"/>
        <v>8.994549160922551</v>
      </c>
      <c r="M22">
        <f>IF(H22&lt;入牧日比較!$C$10,0,入牧日比較!$C$9*0.02*入牧日比較!$C$8)</f>
        <v>0</v>
      </c>
      <c r="N22">
        <f>IF($H22&lt;入牧日比較!$C$11,0,入牧日比較!$C$9*0.02*入牧日比較!$C$8)</f>
        <v>0</v>
      </c>
      <c r="O22">
        <f>IF($H22&lt;入牧日比較!$C$12,0,入牧日比較!$C$9*0.02*入牧日比較!$C$8)</f>
        <v>0</v>
      </c>
      <c r="P22">
        <f>IF($H22&lt;入牧日比較!$C$13,0,入牧日比較!$C$9*0.02*入牧日比較!$C$8)</f>
        <v>0</v>
      </c>
      <c r="Q22">
        <f>IF($H22&lt;入牧日比較!$C$14,0,入牧日比較!$C$9*0.02*入牧日比較!$C$8)</f>
        <v>0</v>
      </c>
      <c r="R22" s="3">
        <f t="shared" si="11"/>
        <v>0</v>
      </c>
      <c r="S22" s="3">
        <f t="shared" si="12"/>
        <v>0</v>
      </c>
      <c r="T22" s="3">
        <f t="shared" si="13"/>
        <v>0</v>
      </c>
      <c r="U22" s="3">
        <f t="shared" si="14"/>
        <v>0</v>
      </c>
      <c r="V22" s="3">
        <f t="shared" si="15"/>
        <v>0</v>
      </c>
      <c r="W22" s="3">
        <f t="shared" si="16"/>
        <v>0</v>
      </c>
      <c r="X22" s="3">
        <f t="shared" si="17"/>
        <v>0</v>
      </c>
      <c r="Y22" s="3">
        <f t="shared" si="18"/>
        <v>0</v>
      </c>
      <c r="Z22" s="3">
        <f t="shared" si="19"/>
        <v>0</v>
      </c>
      <c r="AA22" s="3">
        <f t="shared" si="20"/>
        <v>0</v>
      </c>
      <c r="AB22" s="3">
        <f t="shared" si="21"/>
        <v>0</v>
      </c>
      <c r="AC22" s="3">
        <f t="shared" si="22"/>
        <v>0</v>
      </c>
      <c r="AD22" s="3">
        <f t="shared" si="23"/>
        <v>0</v>
      </c>
      <c r="AE22" s="3">
        <f t="shared" si="24"/>
        <v>0</v>
      </c>
      <c r="AF22" s="3">
        <f t="shared" si="25"/>
        <v>0</v>
      </c>
      <c r="AG22">
        <f>IF(入牧日比較!$C$7-R22&gt;0,0,AG21+1)</f>
        <v>0</v>
      </c>
      <c r="AH22">
        <f>IF(入牧日比較!$C$7-S22&gt;0,0,AH21+1)</f>
        <v>0</v>
      </c>
      <c r="AI22">
        <f>IF(入牧日比較!$C$7-T22&gt;0,0,AI21+1)</f>
        <v>0</v>
      </c>
      <c r="AJ22">
        <f>IF(入牧日比較!$C$7-U22&gt;0,0,AJ21+1)</f>
        <v>0</v>
      </c>
      <c r="AK22">
        <f>IF(入牧日比較!$C$7-V22&gt;0,0,AK21+1)</f>
        <v>0</v>
      </c>
      <c r="AL22">
        <f>IF(入牧日比較!$C$7-W22&gt;0,0,AL21+1)</f>
        <v>0</v>
      </c>
      <c r="AM22">
        <f>IF(入牧日比較!$C$7-X22&gt;0,0,AM21+1)</f>
        <v>0</v>
      </c>
      <c r="AN22">
        <f>IF(入牧日比較!$C$7-Y22&gt;0,0,AN21+1)</f>
        <v>0</v>
      </c>
      <c r="AO22">
        <f>IF(入牧日比較!$C$7-Z22&gt;0,0,AO21+1)</f>
        <v>0</v>
      </c>
      <c r="AP22">
        <f>IF(入牧日比較!$C$7-AA22&gt;0,0,AP21+1)</f>
        <v>0</v>
      </c>
      <c r="AQ22">
        <f>IF(入牧日比較!$C$7-AB22&gt;0,0,AQ21+1)</f>
        <v>0</v>
      </c>
      <c r="AR22">
        <f>IF(入牧日比較!$C$7-AC22&gt;0,0,AR21+1)</f>
        <v>0</v>
      </c>
      <c r="AS22">
        <f>IF(入牧日比較!$C$7-AD22&gt;0,0,AS21+1)</f>
        <v>0</v>
      </c>
      <c r="AT22">
        <f>IF(入牧日比較!$C$7-AE22&gt;0,0,AT21+1)</f>
        <v>0</v>
      </c>
      <c r="AU22">
        <f>IF(入牧日比較!$C$7-AF22&gt;0,0,AU21+1)</f>
        <v>0</v>
      </c>
      <c r="AV22" s="1">
        <f t="shared" si="26"/>
        <v>42637</v>
      </c>
      <c r="AW22">
        <f t="shared" si="10"/>
        <v>15</v>
      </c>
    </row>
    <row r="23" spans="1:49" x14ac:dyDescent="0.45">
      <c r="B23" t="s">
        <v>20</v>
      </c>
      <c r="H23" s="1">
        <f t="shared" si="27"/>
        <v>42640</v>
      </c>
      <c r="I23">
        <v>20</v>
      </c>
      <c r="J23" s="3">
        <f t="shared" si="4"/>
        <v>7.7850500110367493</v>
      </c>
      <c r="K23" s="3">
        <f t="shared" si="5"/>
        <v>9.7336652766461089</v>
      </c>
      <c r="L23" s="3">
        <f t="shared" si="6"/>
        <v>10.222503214119847</v>
      </c>
      <c r="M23">
        <f>IF(H23&lt;入牧日比較!$C$10,0,入牧日比較!$C$9*0.02*入牧日比較!$C$8)</f>
        <v>0</v>
      </c>
      <c r="N23">
        <f>IF($H23&lt;入牧日比較!$C$11,0,入牧日比較!$C$9*0.02*入牧日比較!$C$8)</f>
        <v>0</v>
      </c>
      <c r="O23">
        <f>IF($H23&lt;入牧日比較!$C$12,0,入牧日比較!$C$9*0.02*入牧日比較!$C$8)</f>
        <v>0</v>
      </c>
      <c r="P23">
        <f>IF($H23&lt;入牧日比較!$C$13,0,入牧日比較!$C$9*0.02*入牧日比較!$C$8)</f>
        <v>0</v>
      </c>
      <c r="Q23">
        <f>IF($H23&lt;入牧日比較!$C$14,0,入牧日比較!$C$9*0.02*入牧日比較!$C$8)</f>
        <v>0</v>
      </c>
      <c r="R23" s="3">
        <f t="shared" si="11"/>
        <v>0</v>
      </c>
      <c r="S23" s="3">
        <f t="shared" si="12"/>
        <v>0</v>
      </c>
      <c r="T23" s="3">
        <f t="shared" si="13"/>
        <v>0</v>
      </c>
      <c r="U23" s="3">
        <f t="shared" si="14"/>
        <v>0</v>
      </c>
      <c r="V23" s="3">
        <f t="shared" si="15"/>
        <v>0</v>
      </c>
      <c r="W23" s="3">
        <f t="shared" si="16"/>
        <v>0</v>
      </c>
      <c r="X23" s="3">
        <f t="shared" si="17"/>
        <v>0</v>
      </c>
      <c r="Y23" s="3">
        <f t="shared" si="18"/>
        <v>0</v>
      </c>
      <c r="Z23" s="3">
        <f t="shared" si="19"/>
        <v>0</v>
      </c>
      <c r="AA23" s="3">
        <f t="shared" si="20"/>
        <v>0</v>
      </c>
      <c r="AB23" s="3">
        <f t="shared" si="21"/>
        <v>0</v>
      </c>
      <c r="AC23" s="3">
        <f t="shared" si="22"/>
        <v>0</v>
      </c>
      <c r="AD23" s="3">
        <f t="shared" si="23"/>
        <v>0</v>
      </c>
      <c r="AE23" s="3">
        <f t="shared" si="24"/>
        <v>0</v>
      </c>
      <c r="AF23" s="3">
        <f t="shared" si="25"/>
        <v>0</v>
      </c>
      <c r="AG23">
        <f>IF(入牧日比較!$C$7-R23&gt;0,0,AG22+1)</f>
        <v>0</v>
      </c>
      <c r="AH23">
        <f>IF(入牧日比較!$C$7-S23&gt;0,0,AH22+1)</f>
        <v>0</v>
      </c>
      <c r="AI23">
        <f>IF(入牧日比較!$C$7-T23&gt;0,0,AI22+1)</f>
        <v>0</v>
      </c>
      <c r="AJ23">
        <f>IF(入牧日比較!$C$7-U23&gt;0,0,AJ22+1)</f>
        <v>0</v>
      </c>
      <c r="AK23">
        <f>IF(入牧日比較!$C$7-V23&gt;0,0,AK22+1)</f>
        <v>0</v>
      </c>
      <c r="AL23">
        <f>IF(入牧日比較!$C$7-W23&gt;0,0,AL22+1)</f>
        <v>0</v>
      </c>
      <c r="AM23">
        <f>IF(入牧日比較!$C$7-X23&gt;0,0,AM22+1)</f>
        <v>0</v>
      </c>
      <c r="AN23">
        <f>IF(入牧日比較!$C$7-Y23&gt;0,0,AN22+1)</f>
        <v>0</v>
      </c>
      <c r="AO23">
        <f>IF(入牧日比較!$C$7-Z23&gt;0,0,AO22+1)</f>
        <v>0</v>
      </c>
      <c r="AP23">
        <f>IF(入牧日比較!$C$7-AA23&gt;0,0,AP22+1)</f>
        <v>0</v>
      </c>
      <c r="AQ23">
        <f>IF(入牧日比較!$C$7-AB23&gt;0,0,AQ22+1)</f>
        <v>0</v>
      </c>
      <c r="AR23">
        <f>IF(入牧日比較!$C$7-AC23&gt;0,0,AR22+1)</f>
        <v>0</v>
      </c>
      <c r="AS23">
        <f>IF(入牧日比較!$C$7-AD23&gt;0,0,AS22+1)</f>
        <v>0</v>
      </c>
      <c r="AT23">
        <f>IF(入牧日比較!$C$7-AE23&gt;0,0,AT22+1)</f>
        <v>0</v>
      </c>
      <c r="AU23">
        <f>IF(入牧日比較!$C$7-AF23&gt;0,0,AU22+1)</f>
        <v>0</v>
      </c>
      <c r="AV23" s="1">
        <f t="shared" si="26"/>
        <v>42638</v>
      </c>
      <c r="AW23">
        <f t="shared" si="10"/>
        <v>15</v>
      </c>
    </row>
    <row r="24" spans="1:49" x14ac:dyDescent="0.45">
      <c r="B24" t="s">
        <v>78</v>
      </c>
      <c r="C24" s="1">
        <f>入牧日比較!C10</f>
        <v>42658</v>
      </c>
      <c r="D24">
        <v>0</v>
      </c>
      <c r="H24" s="1">
        <f t="shared" si="27"/>
        <v>42641</v>
      </c>
      <c r="I24">
        <v>21</v>
      </c>
      <c r="J24" s="3">
        <f t="shared" si="4"/>
        <v>8.6852300246295009</v>
      </c>
      <c r="K24" s="3">
        <f t="shared" si="5"/>
        <v>11.279737343133931</v>
      </c>
      <c r="L24" s="3">
        <f t="shared" si="6"/>
        <v>11.573652002169505</v>
      </c>
      <c r="M24">
        <f>IF(H24&lt;入牧日比較!$C$10,0,入牧日比較!$C$9*0.02*入牧日比較!$C$8)</f>
        <v>0</v>
      </c>
      <c r="N24">
        <f>IF($H24&lt;入牧日比較!$C$11,0,入牧日比較!$C$9*0.02*入牧日比較!$C$8)</f>
        <v>0</v>
      </c>
      <c r="O24">
        <f>IF($H24&lt;入牧日比較!$C$12,0,入牧日比較!$C$9*0.02*入牧日比較!$C$8)</f>
        <v>0</v>
      </c>
      <c r="P24">
        <f>IF($H24&lt;入牧日比較!$C$13,0,入牧日比較!$C$9*0.02*入牧日比較!$C$8)</f>
        <v>0</v>
      </c>
      <c r="Q24">
        <f>IF($H24&lt;入牧日比較!$C$14,0,入牧日比較!$C$9*0.02*入牧日比較!$C$8)</f>
        <v>0</v>
      </c>
      <c r="R24" s="3">
        <f t="shared" si="11"/>
        <v>0</v>
      </c>
      <c r="S24" s="3">
        <f t="shared" si="12"/>
        <v>0</v>
      </c>
      <c r="T24" s="3">
        <f t="shared" si="13"/>
        <v>0</v>
      </c>
      <c r="U24" s="3">
        <f t="shared" si="14"/>
        <v>0</v>
      </c>
      <c r="V24" s="3">
        <f t="shared" si="15"/>
        <v>0</v>
      </c>
      <c r="W24" s="3">
        <f t="shared" si="16"/>
        <v>0</v>
      </c>
      <c r="X24" s="3">
        <f t="shared" si="17"/>
        <v>0</v>
      </c>
      <c r="Y24" s="3">
        <f t="shared" si="18"/>
        <v>0</v>
      </c>
      <c r="Z24" s="3">
        <f t="shared" si="19"/>
        <v>0</v>
      </c>
      <c r="AA24" s="3">
        <f t="shared" si="20"/>
        <v>0</v>
      </c>
      <c r="AB24" s="3">
        <f t="shared" si="21"/>
        <v>0</v>
      </c>
      <c r="AC24" s="3">
        <f t="shared" si="22"/>
        <v>0</v>
      </c>
      <c r="AD24" s="3">
        <f t="shared" si="23"/>
        <v>0</v>
      </c>
      <c r="AE24" s="3">
        <f t="shared" si="24"/>
        <v>0</v>
      </c>
      <c r="AF24" s="3">
        <f t="shared" si="25"/>
        <v>0</v>
      </c>
      <c r="AG24">
        <f>IF(入牧日比較!$C$7-R24&gt;0,0,AG23+1)</f>
        <v>0</v>
      </c>
      <c r="AH24">
        <f>IF(入牧日比較!$C$7-S24&gt;0,0,AH23+1)</f>
        <v>0</v>
      </c>
      <c r="AI24">
        <f>IF(入牧日比較!$C$7-T24&gt;0,0,AI23+1)</f>
        <v>0</v>
      </c>
      <c r="AJ24">
        <f>IF(入牧日比較!$C$7-U24&gt;0,0,AJ23+1)</f>
        <v>0</v>
      </c>
      <c r="AK24">
        <f>IF(入牧日比較!$C$7-V24&gt;0,0,AK23+1)</f>
        <v>0</v>
      </c>
      <c r="AL24">
        <f>IF(入牧日比較!$C$7-W24&gt;0,0,AL23+1)</f>
        <v>0</v>
      </c>
      <c r="AM24">
        <f>IF(入牧日比較!$C$7-X24&gt;0,0,AM23+1)</f>
        <v>0</v>
      </c>
      <c r="AN24">
        <f>IF(入牧日比較!$C$7-Y24&gt;0,0,AN23+1)</f>
        <v>0</v>
      </c>
      <c r="AO24">
        <f>IF(入牧日比較!$C$7-Z24&gt;0,0,AO23+1)</f>
        <v>0</v>
      </c>
      <c r="AP24">
        <f>IF(入牧日比較!$C$7-AA24&gt;0,0,AP23+1)</f>
        <v>0</v>
      </c>
      <c r="AQ24">
        <f>IF(入牧日比較!$C$7-AB24&gt;0,0,AQ23+1)</f>
        <v>0</v>
      </c>
      <c r="AR24">
        <f>IF(入牧日比較!$C$7-AC24&gt;0,0,AR23+1)</f>
        <v>0</v>
      </c>
      <c r="AS24">
        <f>IF(入牧日比較!$C$7-AD24&gt;0,0,AS23+1)</f>
        <v>0</v>
      </c>
      <c r="AT24">
        <f>IF(入牧日比較!$C$7-AE24&gt;0,0,AT23+1)</f>
        <v>0</v>
      </c>
      <c r="AU24">
        <f>IF(入牧日比較!$C$7-AF24&gt;0,0,AU23+1)</f>
        <v>0</v>
      </c>
      <c r="AV24" s="1">
        <f t="shared" si="26"/>
        <v>42639</v>
      </c>
      <c r="AW24">
        <f t="shared" si="10"/>
        <v>15</v>
      </c>
    </row>
    <row r="25" spans="1:49" x14ac:dyDescent="0.45">
      <c r="C25" s="1">
        <f>C24</f>
        <v>42658</v>
      </c>
      <c r="D25" s="7">
        <v>1400</v>
      </c>
      <c r="E25" s="7"/>
      <c r="F25" s="7"/>
      <c r="H25" s="1">
        <f t="shared" si="27"/>
        <v>42642</v>
      </c>
      <c r="I25">
        <v>22</v>
      </c>
      <c r="J25" s="3">
        <f t="shared" si="4"/>
        <v>9.666079839592328</v>
      </c>
      <c r="K25" s="3">
        <f t="shared" si="5"/>
        <v>13.010718052606174</v>
      </c>
      <c r="L25" s="3">
        <f t="shared" si="6"/>
        <v>13.054755833220081</v>
      </c>
      <c r="M25">
        <f>IF(H25&lt;入牧日比較!$C$10,0,入牧日比較!$C$9*0.02*入牧日比較!$C$8)</f>
        <v>0</v>
      </c>
      <c r="N25">
        <f>IF($H25&lt;入牧日比較!$C$11,0,入牧日比較!$C$9*0.02*入牧日比較!$C$8)</f>
        <v>0</v>
      </c>
      <c r="O25">
        <f>IF($H25&lt;入牧日比較!$C$12,0,入牧日比較!$C$9*0.02*入牧日比較!$C$8)</f>
        <v>0</v>
      </c>
      <c r="P25">
        <f>IF($H25&lt;入牧日比較!$C$13,0,入牧日比較!$C$9*0.02*入牧日比較!$C$8)</f>
        <v>0</v>
      </c>
      <c r="Q25">
        <f>IF($H25&lt;入牧日比較!$C$14,0,入牧日比較!$C$9*0.02*入牧日比較!$C$8)</f>
        <v>0</v>
      </c>
      <c r="R25" s="3">
        <f t="shared" si="11"/>
        <v>0</v>
      </c>
      <c r="S25" s="3">
        <f t="shared" si="12"/>
        <v>0</v>
      </c>
      <c r="T25" s="3">
        <f t="shared" si="13"/>
        <v>0</v>
      </c>
      <c r="U25" s="3">
        <f t="shared" si="14"/>
        <v>0</v>
      </c>
      <c r="V25" s="3">
        <f t="shared" si="15"/>
        <v>0</v>
      </c>
      <c r="W25" s="3">
        <f t="shared" si="16"/>
        <v>0</v>
      </c>
      <c r="X25" s="3">
        <f t="shared" si="17"/>
        <v>0</v>
      </c>
      <c r="Y25" s="3">
        <f t="shared" si="18"/>
        <v>0</v>
      </c>
      <c r="Z25" s="3">
        <f t="shared" si="19"/>
        <v>0</v>
      </c>
      <c r="AA25" s="3">
        <f t="shared" si="20"/>
        <v>0</v>
      </c>
      <c r="AB25" s="3">
        <f t="shared" si="21"/>
        <v>0</v>
      </c>
      <c r="AC25" s="3">
        <f t="shared" si="22"/>
        <v>0</v>
      </c>
      <c r="AD25" s="3">
        <f t="shared" si="23"/>
        <v>0</v>
      </c>
      <c r="AE25" s="3">
        <f t="shared" si="24"/>
        <v>0</v>
      </c>
      <c r="AF25" s="3">
        <f t="shared" si="25"/>
        <v>0</v>
      </c>
      <c r="AG25">
        <f>IF(入牧日比較!$C$7-R25&gt;0,0,AG24+1)</f>
        <v>0</v>
      </c>
      <c r="AH25">
        <f>IF(入牧日比較!$C$7-S25&gt;0,0,AH24+1)</f>
        <v>0</v>
      </c>
      <c r="AI25">
        <f>IF(入牧日比較!$C$7-T25&gt;0,0,AI24+1)</f>
        <v>0</v>
      </c>
      <c r="AJ25">
        <f>IF(入牧日比較!$C$7-U25&gt;0,0,AJ24+1)</f>
        <v>0</v>
      </c>
      <c r="AK25">
        <f>IF(入牧日比較!$C$7-V25&gt;0,0,AK24+1)</f>
        <v>0</v>
      </c>
      <c r="AL25">
        <f>IF(入牧日比較!$C$7-W25&gt;0,0,AL24+1)</f>
        <v>0</v>
      </c>
      <c r="AM25">
        <f>IF(入牧日比較!$C$7-X25&gt;0,0,AM24+1)</f>
        <v>0</v>
      </c>
      <c r="AN25">
        <f>IF(入牧日比較!$C$7-Y25&gt;0,0,AN24+1)</f>
        <v>0</v>
      </c>
      <c r="AO25">
        <f>IF(入牧日比較!$C$7-Z25&gt;0,0,AO24+1)</f>
        <v>0</v>
      </c>
      <c r="AP25">
        <f>IF(入牧日比較!$C$7-AA25&gt;0,0,AP24+1)</f>
        <v>0</v>
      </c>
      <c r="AQ25">
        <f>IF(入牧日比較!$C$7-AB25&gt;0,0,AQ24+1)</f>
        <v>0</v>
      </c>
      <c r="AR25">
        <f>IF(入牧日比較!$C$7-AC25&gt;0,0,AR24+1)</f>
        <v>0</v>
      </c>
      <c r="AS25">
        <f>IF(入牧日比較!$C$7-AD25&gt;0,0,AS24+1)</f>
        <v>0</v>
      </c>
      <c r="AT25">
        <f>IF(入牧日比較!$C$7-AE25&gt;0,0,AT24+1)</f>
        <v>0</v>
      </c>
      <c r="AU25">
        <f>IF(入牧日比較!$C$7-AF25&gt;0,0,AU24+1)</f>
        <v>0</v>
      </c>
      <c r="AV25" s="1">
        <f t="shared" si="26"/>
        <v>42640</v>
      </c>
      <c r="AW25">
        <f t="shared" si="10"/>
        <v>15</v>
      </c>
    </row>
    <row r="26" spans="1:49" x14ac:dyDescent="0.45">
      <c r="B26" t="s">
        <v>79</v>
      </c>
      <c r="C26" s="1">
        <f>入牧日比較!C11</f>
        <v>42663</v>
      </c>
      <c r="D26">
        <v>0</v>
      </c>
      <c r="H26" s="1">
        <f t="shared" si="27"/>
        <v>42643</v>
      </c>
      <c r="I26">
        <v>23</v>
      </c>
      <c r="J26" s="3">
        <f t="shared" si="4"/>
        <v>10.732275305550832</v>
      </c>
      <c r="K26" s="3">
        <f t="shared" si="5"/>
        <v>14.939876124329718</v>
      </c>
      <c r="L26" s="3">
        <f t="shared" si="6"/>
        <v>14.672381982583989</v>
      </c>
      <c r="M26">
        <f>IF(H26&lt;入牧日比較!$C$10,0,入牧日比較!$C$9*0.02*入牧日比較!$C$8)</f>
        <v>0</v>
      </c>
      <c r="N26">
        <f>IF($H26&lt;入牧日比較!$C$11,0,入牧日比較!$C$9*0.02*入牧日比較!$C$8)</f>
        <v>0</v>
      </c>
      <c r="O26">
        <f>IF($H26&lt;入牧日比較!$C$12,0,入牧日比較!$C$9*0.02*入牧日比較!$C$8)</f>
        <v>0</v>
      </c>
      <c r="P26">
        <f>IF($H26&lt;入牧日比較!$C$13,0,入牧日比較!$C$9*0.02*入牧日比較!$C$8)</f>
        <v>0</v>
      </c>
      <c r="Q26">
        <f>IF($H26&lt;入牧日比較!$C$14,0,入牧日比較!$C$9*0.02*入牧日比較!$C$8)</f>
        <v>0</v>
      </c>
      <c r="R26" s="3">
        <f t="shared" si="11"/>
        <v>0</v>
      </c>
      <c r="S26" s="3">
        <f t="shared" si="12"/>
        <v>0</v>
      </c>
      <c r="T26" s="3">
        <f t="shared" si="13"/>
        <v>0</v>
      </c>
      <c r="U26" s="3">
        <f t="shared" si="14"/>
        <v>0</v>
      </c>
      <c r="V26" s="3">
        <f t="shared" si="15"/>
        <v>0</v>
      </c>
      <c r="W26" s="3">
        <f t="shared" si="16"/>
        <v>0</v>
      </c>
      <c r="X26" s="3">
        <f t="shared" si="17"/>
        <v>0</v>
      </c>
      <c r="Y26" s="3">
        <f t="shared" si="18"/>
        <v>0</v>
      </c>
      <c r="Z26" s="3">
        <f t="shared" si="19"/>
        <v>0</v>
      </c>
      <c r="AA26" s="3">
        <f t="shared" si="20"/>
        <v>0</v>
      </c>
      <c r="AB26" s="3">
        <f t="shared" si="21"/>
        <v>0</v>
      </c>
      <c r="AC26" s="3">
        <f t="shared" si="22"/>
        <v>0</v>
      </c>
      <c r="AD26" s="3">
        <f t="shared" si="23"/>
        <v>0</v>
      </c>
      <c r="AE26" s="3">
        <f t="shared" si="24"/>
        <v>0</v>
      </c>
      <c r="AF26" s="3">
        <f t="shared" si="25"/>
        <v>0</v>
      </c>
      <c r="AG26">
        <f>IF(入牧日比較!$C$7-R26&gt;0,0,AG25+1)</f>
        <v>0</v>
      </c>
      <c r="AH26">
        <f>IF(入牧日比較!$C$7-S26&gt;0,0,AH25+1)</f>
        <v>0</v>
      </c>
      <c r="AI26">
        <f>IF(入牧日比較!$C$7-T26&gt;0,0,AI25+1)</f>
        <v>0</v>
      </c>
      <c r="AJ26">
        <f>IF(入牧日比較!$C$7-U26&gt;0,0,AJ25+1)</f>
        <v>0</v>
      </c>
      <c r="AK26">
        <f>IF(入牧日比較!$C$7-V26&gt;0,0,AK25+1)</f>
        <v>0</v>
      </c>
      <c r="AL26">
        <f>IF(入牧日比較!$C$7-W26&gt;0,0,AL25+1)</f>
        <v>0</v>
      </c>
      <c r="AM26">
        <f>IF(入牧日比較!$C$7-X26&gt;0,0,AM25+1)</f>
        <v>0</v>
      </c>
      <c r="AN26">
        <f>IF(入牧日比較!$C$7-Y26&gt;0,0,AN25+1)</f>
        <v>0</v>
      </c>
      <c r="AO26">
        <f>IF(入牧日比較!$C$7-Z26&gt;0,0,AO25+1)</f>
        <v>0</v>
      </c>
      <c r="AP26">
        <f>IF(入牧日比較!$C$7-AA26&gt;0,0,AP25+1)</f>
        <v>0</v>
      </c>
      <c r="AQ26">
        <f>IF(入牧日比較!$C$7-AB26&gt;0,0,AQ25+1)</f>
        <v>0</v>
      </c>
      <c r="AR26">
        <f>IF(入牧日比較!$C$7-AC26&gt;0,0,AR25+1)</f>
        <v>0</v>
      </c>
      <c r="AS26">
        <f>IF(入牧日比較!$C$7-AD26&gt;0,0,AS25+1)</f>
        <v>0</v>
      </c>
      <c r="AT26">
        <f>IF(入牧日比較!$C$7-AE26&gt;0,0,AT25+1)</f>
        <v>0</v>
      </c>
      <c r="AU26">
        <f>IF(入牧日比較!$C$7-AF26&gt;0,0,AU25+1)</f>
        <v>0</v>
      </c>
      <c r="AV26" s="1">
        <f t="shared" si="26"/>
        <v>42641</v>
      </c>
      <c r="AW26">
        <f t="shared" si="10"/>
        <v>15</v>
      </c>
    </row>
    <row r="27" spans="1:49" x14ac:dyDescent="0.45">
      <c r="C27" s="1">
        <f t="shared" ref="C27" si="29">C26</f>
        <v>42663</v>
      </c>
      <c r="D27" s="7">
        <v>1400</v>
      </c>
      <c r="E27" s="7"/>
      <c r="F27" s="7"/>
      <c r="H27" s="1">
        <f t="shared" si="27"/>
        <v>42644</v>
      </c>
      <c r="I27">
        <v>24</v>
      </c>
      <c r="J27" s="3">
        <f t="shared" si="4"/>
        <v>11.888534717008923</v>
      </c>
      <c r="K27" s="3">
        <f t="shared" si="5"/>
        <v>17.080395412391592</v>
      </c>
      <c r="L27" s="3">
        <f t="shared" si="6"/>
        <v>16.432852364803399</v>
      </c>
      <c r="M27">
        <f>IF(H27&lt;入牧日比較!$C$10,0,入牧日比較!$C$9*0.02*入牧日比較!$C$8)</f>
        <v>0</v>
      </c>
      <c r="N27">
        <f>IF($H27&lt;入牧日比較!$C$11,0,入牧日比較!$C$9*0.02*入牧日比較!$C$8)</f>
        <v>0</v>
      </c>
      <c r="O27">
        <f>IF($H27&lt;入牧日比較!$C$12,0,入牧日比較!$C$9*0.02*入牧日比較!$C$8)</f>
        <v>0</v>
      </c>
      <c r="P27">
        <f>IF($H27&lt;入牧日比較!$C$13,0,入牧日比較!$C$9*0.02*入牧日比較!$C$8)</f>
        <v>0</v>
      </c>
      <c r="Q27">
        <f>IF($H27&lt;入牧日比較!$C$14,0,入牧日比較!$C$9*0.02*入牧日比較!$C$8)</f>
        <v>0</v>
      </c>
      <c r="R27" s="3">
        <f t="shared" si="11"/>
        <v>0</v>
      </c>
      <c r="S27" s="3">
        <f t="shared" si="12"/>
        <v>0</v>
      </c>
      <c r="T27" s="3">
        <f t="shared" si="13"/>
        <v>0</v>
      </c>
      <c r="U27" s="3">
        <f t="shared" si="14"/>
        <v>0</v>
      </c>
      <c r="V27" s="3">
        <f t="shared" si="15"/>
        <v>0</v>
      </c>
      <c r="W27" s="3">
        <f t="shared" si="16"/>
        <v>0</v>
      </c>
      <c r="X27" s="3">
        <f t="shared" si="17"/>
        <v>0</v>
      </c>
      <c r="Y27" s="3">
        <f t="shared" si="18"/>
        <v>0</v>
      </c>
      <c r="Z27" s="3">
        <f t="shared" si="19"/>
        <v>0</v>
      </c>
      <c r="AA27" s="3">
        <f t="shared" si="20"/>
        <v>0</v>
      </c>
      <c r="AB27" s="3">
        <f t="shared" si="21"/>
        <v>0</v>
      </c>
      <c r="AC27" s="3">
        <f t="shared" si="22"/>
        <v>0</v>
      </c>
      <c r="AD27" s="3">
        <f t="shared" si="23"/>
        <v>0</v>
      </c>
      <c r="AE27" s="3">
        <f t="shared" si="24"/>
        <v>0</v>
      </c>
      <c r="AF27" s="3">
        <f t="shared" si="25"/>
        <v>0</v>
      </c>
      <c r="AG27">
        <f>IF(入牧日比較!$C$7-R27&gt;0,0,AG26+1)</f>
        <v>0</v>
      </c>
      <c r="AH27">
        <f>IF(入牧日比較!$C$7-S27&gt;0,0,AH26+1)</f>
        <v>0</v>
      </c>
      <c r="AI27">
        <f>IF(入牧日比較!$C$7-T27&gt;0,0,AI26+1)</f>
        <v>0</v>
      </c>
      <c r="AJ27">
        <f>IF(入牧日比較!$C$7-U27&gt;0,0,AJ26+1)</f>
        <v>0</v>
      </c>
      <c r="AK27">
        <f>IF(入牧日比較!$C$7-V27&gt;0,0,AK26+1)</f>
        <v>0</v>
      </c>
      <c r="AL27">
        <f>IF(入牧日比較!$C$7-W27&gt;0,0,AL26+1)</f>
        <v>0</v>
      </c>
      <c r="AM27">
        <f>IF(入牧日比較!$C$7-X27&gt;0,0,AM26+1)</f>
        <v>0</v>
      </c>
      <c r="AN27">
        <f>IF(入牧日比較!$C$7-Y27&gt;0,0,AN26+1)</f>
        <v>0</v>
      </c>
      <c r="AO27">
        <f>IF(入牧日比較!$C$7-Z27&gt;0,0,AO26+1)</f>
        <v>0</v>
      </c>
      <c r="AP27">
        <f>IF(入牧日比較!$C$7-AA27&gt;0,0,AP26+1)</f>
        <v>0</v>
      </c>
      <c r="AQ27">
        <f>IF(入牧日比較!$C$7-AB27&gt;0,0,AQ26+1)</f>
        <v>0</v>
      </c>
      <c r="AR27">
        <f>IF(入牧日比較!$C$7-AC27&gt;0,0,AR26+1)</f>
        <v>0</v>
      </c>
      <c r="AS27">
        <f>IF(入牧日比較!$C$7-AD27&gt;0,0,AS26+1)</f>
        <v>0</v>
      </c>
      <c r="AT27">
        <f>IF(入牧日比較!$C$7-AE27&gt;0,0,AT26+1)</f>
        <v>0</v>
      </c>
      <c r="AU27">
        <f>IF(入牧日比較!$C$7-AF27&gt;0,0,AU26+1)</f>
        <v>0</v>
      </c>
      <c r="AV27" s="1">
        <f t="shared" si="26"/>
        <v>42642</v>
      </c>
      <c r="AW27">
        <f t="shared" si="10"/>
        <v>15</v>
      </c>
    </row>
    <row r="28" spans="1:49" x14ac:dyDescent="0.45">
      <c r="B28" t="s">
        <v>80</v>
      </c>
      <c r="C28" s="1">
        <f>入牧日比較!C12</f>
        <v>42668</v>
      </c>
      <c r="D28">
        <v>0</v>
      </c>
      <c r="H28" s="1">
        <f t="shared" si="27"/>
        <v>42645</v>
      </c>
      <c r="I28">
        <v>25</v>
      </c>
      <c r="J28" s="3">
        <f t="shared" si="4"/>
        <v>13.139600998480175</v>
      </c>
      <c r="K28" s="3">
        <f t="shared" si="5"/>
        <v>19.445263387031932</v>
      </c>
      <c r="L28" s="3">
        <f t="shared" si="6"/>
        <v>18.342192759300243</v>
      </c>
      <c r="M28">
        <f>IF(H28&lt;入牧日比較!$C$10,0,入牧日比較!$C$9*0.02*入牧日比較!$C$8)</f>
        <v>0</v>
      </c>
      <c r="N28">
        <f>IF($H28&lt;入牧日比較!$C$11,0,入牧日比較!$C$9*0.02*入牧日比較!$C$8)</f>
        <v>0</v>
      </c>
      <c r="O28">
        <f>IF($H28&lt;入牧日比較!$C$12,0,入牧日比較!$C$9*0.02*入牧日比較!$C$8)</f>
        <v>0</v>
      </c>
      <c r="P28">
        <f>IF($H28&lt;入牧日比較!$C$13,0,入牧日比較!$C$9*0.02*入牧日比較!$C$8)</f>
        <v>0</v>
      </c>
      <c r="Q28">
        <f>IF($H28&lt;入牧日比較!$C$14,0,入牧日比較!$C$9*0.02*入牧日比較!$C$8)</f>
        <v>0</v>
      </c>
      <c r="R28" s="3">
        <f t="shared" si="11"/>
        <v>0</v>
      </c>
      <c r="S28" s="3">
        <f t="shared" si="12"/>
        <v>0</v>
      </c>
      <c r="T28" s="3">
        <f t="shared" si="13"/>
        <v>0</v>
      </c>
      <c r="U28" s="3">
        <f t="shared" si="14"/>
        <v>0</v>
      </c>
      <c r="V28" s="3">
        <f t="shared" si="15"/>
        <v>0</v>
      </c>
      <c r="W28" s="3">
        <f t="shared" si="16"/>
        <v>0</v>
      </c>
      <c r="X28" s="3">
        <f t="shared" si="17"/>
        <v>0</v>
      </c>
      <c r="Y28" s="3">
        <f t="shared" si="18"/>
        <v>0</v>
      </c>
      <c r="Z28" s="3">
        <f t="shared" si="19"/>
        <v>0</v>
      </c>
      <c r="AA28" s="3">
        <f t="shared" si="20"/>
        <v>0</v>
      </c>
      <c r="AB28" s="3">
        <f t="shared" si="21"/>
        <v>0</v>
      </c>
      <c r="AC28" s="3">
        <f t="shared" si="22"/>
        <v>0</v>
      </c>
      <c r="AD28" s="3">
        <f t="shared" si="23"/>
        <v>0</v>
      </c>
      <c r="AE28" s="3">
        <f t="shared" si="24"/>
        <v>0</v>
      </c>
      <c r="AF28" s="3">
        <f t="shared" si="25"/>
        <v>0</v>
      </c>
      <c r="AG28">
        <f>IF(入牧日比較!$C$7-R28&gt;0,0,AG27+1)</f>
        <v>0</v>
      </c>
      <c r="AH28">
        <f>IF(入牧日比較!$C$7-S28&gt;0,0,AH27+1)</f>
        <v>0</v>
      </c>
      <c r="AI28">
        <f>IF(入牧日比較!$C$7-T28&gt;0,0,AI27+1)</f>
        <v>0</v>
      </c>
      <c r="AJ28">
        <f>IF(入牧日比較!$C$7-U28&gt;0,0,AJ27+1)</f>
        <v>0</v>
      </c>
      <c r="AK28">
        <f>IF(入牧日比較!$C$7-V28&gt;0,0,AK27+1)</f>
        <v>0</v>
      </c>
      <c r="AL28">
        <f>IF(入牧日比較!$C$7-W28&gt;0,0,AL27+1)</f>
        <v>0</v>
      </c>
      <c r="AM28">
        <f>IF(入牧日比較!$C$7-X28&gt;0,0,AM27+1)</f>
        <v>0</v>
      </c>
      <c r="AN28">
        <f>IF(入牧日比較!$C$7-Y28&gt;0,0,AN27+1)</f>
        <v>0</v>
      </c>
      <c r="AO28">
        <f>IF(入牧日比較!$C$7-Z28&gt;0,0,AO27+1)</f>
        <v>0</v>
      </c>
      <c r="AP28">
        <f>IF(入牧日比較!$C$7-AA28&gt;0,0,AP27+1)</f>
        <v>0</v>
      </c>
      <c r="AQ28">
        <f>IF(入牧日比較!$C$7-AB28&gt;0,0,AQ27+1)</f>
        <v>0</v>
      </c>
      <c r="AR28">
        <f>IF(入牧日比較!$C$7-AC28&gt;0,0,AR27+1)</f>
        <v>0</v>
      </c>
      <c r="AS28">
        <f>IF(入牧日比較!$C$7-AD28&gt;0,0,AS27+1)</f>
        <v>0</v>
      </c>
      <c r="AT28">
        <f>IF(入牧日比較!$C$7-AE28&gt;0,0,AT27+1)</f>
        <v>0</v>
      </c>
      <c r="AU28">
        <f>IF(入牧日比較!$C$7-AF28&gt;0,0,AU27+1)</f>
        <v>0</v>
      </c>
      <c r="AV28" s="1">
        <f t="shared" si="26"/>
        <v>42643</v>
      </c>
      <c r="AW28">
        <f t="shared" si="10"/>
        <v>15</v>
      </c>
    </row>
    <row r="29" spans="1:49" x14ac:dyDescent="0.45">
      <c r="C29" s="1">
        <f t="shared" ref="C29" si="30">C28</f>
        <v>42668</v>
      </c>
      <c r="D29" s="7">
        <v>1400</v>
      </c>
      <c r="E29" s="7"/>
      <c r="F29" s="7"/>
      <c r="H29" s="1">
        <f t="shared" si="27"/>
        <v>42646</v>
      </c>
      <c r="I29">
        <v>26</v>
      </c>
      <c r="J29" s="3">
        <f t="shared" si="4"/>
        <v>14.490223270667537</v>
      </c>
      <c r="K29" s="3">
        <f t="shared" si="5"/>
        <v>22.047158852486184</v>
      </c>
      <c r="L29" s="3">
        <f t="shared" si="6"/>
        <v>20.406084217350649</v>
      </c>
      <c r="M29">
        <f>IF(H29&lt;入牧日比較!$C$10,0,入牧日比較!$C$9*0.02*入牧日比較!$C$8)</f>
        <v>0</v>
      </c>
      <c r="N29">
        <f>IF($H29&lt;入牧日比較!$C$11,0,入牧日比較!$C$9*0.02*入牧日比較!$C$8)</f>
        <v>0</v>
      </c>
      <c r="O29">
        <f>IF($H29&lt;入牧日比較!$C$12,0,入牧日比較!$C$9*0.02*入牧日比較!$C$8)</f>
        <v>0</v>
      </c>
      <c r="P29">
        <f>IF($H29&lt;入牧日比較!$C$13,0,入牧日比較!$C$9*0.02*入牧日比較!$C$8)</f>
        <v>0</v>
      </c>
      <c r="Q29">
        <f>IF($H29&lt;入牧日比較!$C$14,0,入牧日比較!$C$9*0.02*入牧日比較!$C$8)</f>
        <v>0</v>
      </c>
      <c r="R29" s="3">
        <f t="shared" si="11"/>
        <v>0</v>
      </c>
      <c r="S29" s="3">
        <f t="shared" si="12"/>
        <v>0</v>
      </c>
      <c r="T29" s="3">
        <f t="shared" si="13"/>
        <v>0</v>
      </c>
      <c r="U29" s="3">
        <f t="shared" si="14"/>
        <v>0</v>
      </c>
      <c r="V29" s="3">
        <f t="shared" si="15"/>
        <v>0</v>
      </c>
      <c r="W29" s="3">
        <f t="shared" si="16"/>
        <v>0</v>
      </c>
      <c r="X29" s="3">
        <f t="shared" si="17"/>
        <v>0</v>
      </c>
      <c r="Y29" s="3">
        <f t="shared" si="18"/>
        <v>0</v>
      </c>
      <c r="Z29" s="3">
        <f t="shared" si="19"/>
        <v>0</v>
      </c>
      <c r="AA29" s="3">
        <f t="shared" si="20"/>
        <v>0</v>
      </c>
      <c r="AB29" s="3">
        <f t="shared" si="21"/>
        <v>0</v>
      </c>
      <c r="AC29" s="3">
        <f t="shared" si="22"/>
        <v>0</v>
      </c>
      <c r="AD29" s="3">
        <f t="shared" si="23"/>
        <v>0</v>
      </c>
      <c r="AE29" s="3">
        <f t="shared" si="24"/>
        <v>0</v>
      </c>
      <c r="AF29" s="3">
        <f t="shared" si="25"/>
        <v>0</v>
      </c>
      <c r="AG29">
        <f>IF(入牧日比較!$C$7-R29&gt;0,0,AG28+1)</f>
        <v>0</v>
      </c>
      <c r="AH29">
        <f>IF(入牧日比較!$C$7-S29&gt;0,0,AH28+1)</f>
        <v>0</v>
      </c>
      <c r="AI29">
        <f>IF(入牧日比較!$C$7-T29&gt;0,0,AI28+1)</f>
        <v>0</v>
      </c>
      <c r="AJ29">
        <f>IF(入牧日比較!$C$7-U29&gt;0,0,AJ28+1)</f>
        <v>0</v>
      </c>
      <c r="AK29">
        <f>IF(入牧日比較!$C$7-V29&gt;0,0,AK28+1)</f>
        <v>0</v>
      </c>
      <c r="AL29">
        <f>IF(入牧日比較!$C$7-W29&gt;0,0,AL28+1)</f>
        <v>0</v>
      </c>
      <c r="AM29">
        <f>IF(入牧日比較!$C$7-X29&gt;0,0,AM28+1)</f>
        <v>0</v>
      </c>
      <c r="AN29">
        <f>IF(入牧日比較!$C$7-Y29&gt;0,0,AN28+1)</f>
        <v>0</v>
      </c>
      <c r="AO29">
        <f>IF(入牧日比較!$C$7-Z29&gt;0,0,AO28+1)</f>
        <v>0</v>
      </c>
      <c r="AP29">
        <f>IF(入牧日比較!$C$7-AA29&gt;0,0,AP28+1)</f>
        <v>0</v>
      </c>
      <c r="AQ29">
        <f>IF(入牧日比較!$C$7-AB29&gt;0,0,AQ28+1)</f>
        <v>0</v>
      </c>
      <c r="AR29">
        <f>IF(入牧日比較!$C$7-AC29&gt;0,0,AR28+1)</f>
        <v>0</v>
      </c>
      <c r="AS29">
        <f>IF(入牧日比較!$C$7-AD29&gt;0,0,AS28+1)</f>
        <v>0</v>
      </c>
      <c r="AT29">
        <f>IF(入牧日比較!$C$7-AE29&gt;0,0,AT28+1)</f>
        <v>0</v>
      </c>
      <c r="AU29">
        <f>IF(入牧日比較!$C$7-AF29&gt;0,0,AU28+1)</f>
        <v>0</v>
      </c>
      <c r="AV29" s="1">
        <f t="shared" si="26"/>
        <v>42644</v>
      </c>
      <c r="AW29">
        <f t="shared" si="10"/>
        <v>15</v>
      </c>
    </row>
    <row r="30" spans="1:49" x14ac:dyDescent="0.45">
      <c r="B30" t="s">
        <v>81</v>
      </c>
      <c r="C30" s="1">
        <f>入牧日比較!C13</f>
        <v>42673</v>
      </c>
      <c r="D30">
        <v>0</v>
      </c>
      <c r="H30" s="1">
        <f t="shared" si="27"/>
        <v>42647</v>
      </c>
      <c r="I30">
        <v>27</v>
      </c>
      <c r="J30" s="3">
        <f t="shared" si="4"/>
        <v>15.945137928870034</v>
      </c>
      <c r="K30" s="3">
        <f t="shared" si="5"/>
        <v>24.898340537696345</v>
      </c>
      <c r="L30" s="3">
        <f t="shared" si="6"/>
        <v>22.629817230376503</v>
      </c>
      <c r="M30">
        <f>IF(H30&lt;入牧日比較!$C$10,0,入牧日比較!$C$9*0.02*入牧日比較!$C$8)</f>
        <v>0</v>
      </c>
      <c r="N30">
        <f>IF($H30&lt;入牧日比較!$C$11,0,入牧日比較!$C$9*0.02*入牧日比較!$C$8)</f>
        <v>0</v>
      </c>
      <c r="O30">
        <f>IF($H30&lt;入牧日比較!$C$12,0,入牧日比較!$C$9*0.02*入牧日比較!$C$8)</f>
        <v>0</v>
      </c>
      <c r="P30">
        <f>IF($H30&lt;入牧日比較!$C$13,0,入牧日比較!$C$9*0.02*入牧日比較!$C$8)</f>
        <v>0</v>
      </c>
      <c r="Q30">
        <f>IF($H30&lt;入牧日比較!$C$14,0,入牧日比較!$C$9*0.02*入牧日比較!$C$8)</f>
        <v>0</v>
      </c>
      <c r="R30" s="3">
        <f t="shared" si="11"/>
        <v>0</v>
      </c>
      <c r="S30" s="3">
        <f t="shared" si="12"/>
        <v>0</v>
      </c>
      <c r="T30" s="3">
        <f t="shared" si="13"/>
        <v>0</v>
      </c>
      <c r="U30" s="3">
        <f t="shared" si="14"/>
        <v>0</v>
      </c>
      <c r="V30" s="3">
        <f t="shared" si="15"/>
        <v>0</v>
      </c>
      <c r="W30" s="3">
        <f t="shared" si="16"/>
        <v>0</v>
      </c>
      <c r="X30" s="3">
        <f t="shared" si="17"/>
        <v>0</v>
      </c>
      <c r="Y30" s="3">
        <f t="shared" si="18"/>
        <v>0</v>
      </c>
      <c r="Z30" s="3">
        <f t="shared" si="19"/>
        <v>0</v>
      </c>
      <c r="AA30" s="3">
        <f t="shared" si="20"/>
        <v>0</v>
      </c>
      <c r="AB30" s="3">
        <f t="shared" si="21"/>
        <v>0</v>
      </c>
      <c r="AC30" s="3">
        <f t="shared" si="22"/>
        <v>0</v>
      </c>
      <c r="AD30" s="3">
        <f t="shared" si="23"/>
        <v>0</v>
      </c>
      <c r="AE30" s="3">
        <f t="shared" si="24"/>
        <v>0</v>
      </c>
      <c r="AF30" s="3">
        <f t="shared" si="25"/>
        <v>0</v>
      </c>
      <c r="AG30">
        <f>IF(入牧日比較!$C$7-R30&gt;0,0,AG29+1)</f>
        <v>0</v>
      </c>
      <c r="AH30">
        <f>IF(入牧日比較!$C$7-S30&gt;0,0,AH29+1)</f>
        <v>0</v>
      </c>
      <c r="AI30">
        <f>IF(入牧日比較!$C$7-T30&gt;0,0,AI29+1)</f>
        <v>0</v>
      </c>
      <c r="AJ30">
        <f>IF(入牧日比較!$C$7-U30&gt;0,0,AJ29+1)</f>
        <v>0</v>
      </c>
      <c r="AK30">
        <f>IF(入牧日比較!$C$7-V30&gt;0,0,AK29+1)</f>
        <v>0</v>
      </c>
      <c r="AL30">
        <f>IF(入牧日比較!$C$7-W30&gt;0,0,AL29+1)</f>
        <v>0</v>
      </c>
      <c r="AM30">
        <f>IF(入牧日比較!$C$7-X30&gt;0,0,AM29+1)</f>
        <v>0</v>
      </c>
      <c r="AN30">
        <f>IF(入牧日比較!$C$7-Y30&gt;0,0,AN29+1)</f>
        <v>0</v>
      </c>
      <c r="AO30">
        <f>IF(入牧日比較!$C$7-Z30&gt;0,0,AO29+1)</f>
        <v>0</v>
      </c>
      <c r="AP30">
        <f>IF(入牧日比較!$C$7-AA30&gt;0,0,AP29+1)</f>
        <v>0</v>
      </c>
      <c r="AQ30">
        <f>IF(入牧日比較!$C$7-AB30&gt;0,0,AQ29+1)</f>
        <v>0</v>
      </c>
      <c r="AR30">
        <f>IF(入牧日比較!$C$7-AC30&gt;0,0,AR29+1)</f>
        <v>0</v>
      </c>
      <c r="AS30">
        <f>IF(入牧日比較!$C$7-AD30&gt;0,0,AS29+1)</f>
        <v>0</v>
      </c>
      <c r="AT30">
        <f>IF(入牧日比較!$C$7-AE30&gt;0,0,AT29+1)</f>
        <v>0</v>
      </c>
      <c r="AU30">
        <f>IF(入牧日比較!$C$7-AF30&gt;0,0,AU29+1)</f>
        <v>0</v>
      </c>
      <c r="AV30" s="1">
        <f t="shared" si="26"/>
        <v>42645</v>
      </c>
      <c r="AW30">
        <f t="shared" si="10"/>
        <v>15</v>
      </c>
    </row>
    <row r="31" spans="1:49" x14ac:dyDescent="0.45">
      <c r="C31" s="1">
        <f t="shared" ref="C31" si="31">C30</f>
        <v>42673</v>
      </c>
      <c r="D31" s="7">
        <v>1400</v>
      </c>
      <c r="E31" s="7"/>
      <c r="F31" s="7"/>
      <c r="H31" s="1">
        <f t="shared" si="27"/>
        <v>42648</v>
      </c>
      <c r="I31">
        <v>28</v>
      </c>
      <c r="J31" s="3">
        <f t="shared" si="4"/>
        <v>17.509049369132907</v>
      </c>
      <c r="K31" s="3">
        <f t="shared" si="5"/>
        <v>28.010538157083925</v>
      </c>
      <c r="L31" s="3">
        <f t="shared" si="6"/>
        <v>25.018249182936284</v>
      </c>
      <c r="M31">
        <f>IF(H31&lt;入牧日比較!$C$10,0,入牧日比較!$C$9*0.02*入牧日比較!$C$8)</f>
        <v>0</v>
      </c>
      <c r="N31">
        <f>IF($H31&lt;入牧日比較!$C$11,0,入牧日比較!$C$9*0.02*入牧日比較!$C$8)</f>
        <v>0</v>
      </c>
      <c r="O31">
        <f>IF($H31&lt;入牧日比較!$C$12,0,入牧日比較!$C$9*0.02*入牧日比較!$C$8)</f>
        <v>0</v>
      </c>
      <c r="P31">
        <f>IF($H31&lt;入牧日比較!$C$13,0,入牧日比較!$C$9*0.02*入牧日比較!$C$8)</f>
        <v>0</v>
      </c>
      <c r="Q31">
        <f>IF($H31&lt;入牧日比較!$C$14,0,入牧日比較!$C$9*0.02*入牧日比較!$C$8)</f>
        <v>0</v>
      </c>
      <c r="R31" s="3">
        <f t="shared" si="11"/>
        <v>0</v>
      </c>
      <c r="S31" s="3">
        <f t="shared" si="12"/>
        <v>0</v>
      </c>
      <c r="T31" s="3">
        <f t="shared" si="13"/>
        <v>0</v>
      </c>
      <c r="U31" s="3">
        <f t="shared" si="14"/>
        <v>0</v>
      </c>
      <c r="V31" s="3">
        <f t="shared" si="15"/>
        <v>0</v>
      </c>
      <c r="W31" s="3">
        <f t="shared" si="16"/>
        <v>0</v>
      </c>
      <c r="X31" s="3">
        <f t="shared" si="17"/>
        <v>0</v>
      </c>
      <c r="Y31" s="3">
        <f t="shared" si="18"/>
        <v>0</v>
      </c>
      <c r="Z31" s="3">
        <f t="shared" si="19"/>
        <v>0</v>
      </c>
      <c r="AA31" s="3">
        <f t="shared" si="20"/>
        <v>0</v>
      </c>
      <c r="AB31" s="3">
        <f t="shared" si="21"/>
        <v>0</v>
      </c>
      <c r="AC31" s="3">
        <f t="shared" si="22"/>
        <v>0</v>
      </c>
      <c r="AD31" s="3">
        <f t="shared" si="23"/>
        <v>0</v>
      </c>
      <c r="AE31" s="3">
        <f t="shared" si="24"/>
        <v>0</v>
      </c>
      <c r="AF31" s="3">
        <f t="shared" si="25"/>
        <v>0</v>
      </c>
      <c r="AG31">
        <f>IF(入牧日比較!$C$7-R31&gt;0,0,AG30+1)</f>
        <v>0</v>
      </c>
      <c r="AH31">
        <f>IF(入牧日比較!$C$7-S31&gt;0,0,AH30+1)</f>
        <v>0</v>
      </c>
      <c r="AI31">
        <f>IF(入牧日比較!$C$7-T31&gt;0,0,AI30+1)</f>
        <v>0</v>
      </c>
      <c r="AJ31">
        <f>IF(入牧日比較!$C$7-U31&gt;0,0,AJ30+1)</f>
        <v>0</v>
      </c>
      <c r="AK31">
        <f>IF(入牧日比較!$C$7-V31&gt;0,0,AK30+1)</f>
        <v>0</v>
      </c>
      <c r="AL31">
        <f>IF(入牧日比較!$C$7-W31&gt;0,0,AL30+1)</f>
        <v>0</v>
      </c>
      <c r="AM31">
        <f>IF(入牧日比較!$C$7-X31&gt;0,0,AM30+1)</f>
        <v>0</v>
      </c>
      <c r="AN31">
        <f>IF(入牧日比較!$C$7-Y31&gt;0,0,AN30+1)</f>
        <v>0</v>
      </c>
      <c r="AO31">
        <f>IF(入牧日比較!$C$7-Z31&gt;0,0,AO30+1)</f>
        <v>0</v>
      </c>
      <c r="AP31">
        <f>IF(入牧日比較!$C$7-AA31&gt;0,0,AP30+1)</f>
        <v>0</v>
      </c>
      <c r="AQ31">
        <f>IF(入牧日比較!$C$7-AB31&gt;0,0,AQ30+1)</f>
        <v>0</v>
      </c>
      <c r="AR31">
        <f>IF(入牧日比較!$C$7-AC31&gt;0,0,AR30+1)</f>
        <v>0</v>
      </c>
      <c r="AS31">
        <f>IF(入牧日比較!$C$7-AD31&gt;0,0,AS30+1)</f>
        <v>0</v>
      </c>
      <c r="AT31">
        <f>IF(入牧日比較!$C$7-AE31&gt;0,0,AT30+1)</f>
        <v>0</v>
      </c>
      <c r="AU31">
        <f>IF(入牧日比較!$C$7-AF31&gt;0,0,AU30+1)</f>
        <v>0</v>
      </c>
      <c r="AV31" s="1">
        <f t="shared" si="26"/>
        <v>42646</v>
      </c>
      <c r="AW31">
        <f t="shared" si="10"/>
        <v>15</v>
      </c>
    </row>
    <row r="32" spans="1:49" x14ac:dyDescent="0.45">
      <c r="B32" t="s">
        <v>82</v>
      </c>
      <c r="C32" s="1">
        <f>入牧日比較!C14</f>
        <v>42678</v>
      </c>
      <c r="D32">
        <v>0</v>
      </c>
      <c r="H32" s="1">
        <f t="shared" si="27"/>
        <v>42649</v>
      </c>
      <c r="I32">
        <v>29</v>
      </c>
      <c r="J32" s="3">
        <f t="shared" si="4"/>
        <v>19.186610500400974</v>
      </c>
      <c r="K32" s="3">
        <f t="shared" si="5"/>
        <v>31.394847466104313</v>
      </c>
      <c r="L32" s="3">
        <f t="shared" si="6"/>
        <v>27.575765550065849</v>
      </c>
      <c r="M32">
        <f>IF(H32&lt;入牧日比較!$C$10,0,入牧日比較!$C$9*0.02*入牧日比較!$C$8)</f>
        <v>0</v>
      </c>
      <c r="N32">
        <f>IF($H32&lt;入牧日比較!$C$11,0,入牧日比較!$C$9*0.02*入牧日比較!$C$8)</f>
        <v>0</v>
      </c>
      <c r="O32">
        <f>IF($H32&lt;入牧日比較!$C$12,0,入牧日比較!$C$9*0.02*入牧日比較!$C$8)</f>
        <v>0</v>
      </c>
      <c r="P32">
        <f>IF($H32&lt;入牧日比較!$C$13,0,入牧日比較!$C$9*0.02*入牧日比較!$C$8)</f>
        <v>0</v>
      </c>
      <c r="Q32">
        <f>IF($H32&lt;入牧日比較!$C$14,0,入牧日比較!$C$9*0.02*入牧日比較!$C$8)</f>
        <v>0</v>
      </c>
      <c r="R32" s="3">
        <f t="shared" si="11"/>
        <v>0</v>
      </c>
      <c r="S32" s="3">
        <f t="shared" si="12"/>
        <v>0</v>
      </c>
      <c r="T32" s="3">
        <f t="shared" si="13"/>
        <v>0</v>
      </c>
      <c r="U32" s="3">
        <f t="shared" si="14"/>
        <v>0</v>
      </c>
      <c r="V32" s="3">
        <f t="shared" si="15"/>
        <v>0</v>
      </c>
      <c r="W32" s="3">
        <f t="shared" si="16"/>
        <v>0</v>
      </c>
      <c r="X32" s="3">
        <f t="shared" si="17"/>
        <v>0</v>
      </c>
      <c r="Y32" s="3">
        <f t="shared" si="18"/>
        <v>0</v>
      </c>
      <c r="Z32" s="3">
        <f t="shared" si="19"/>
        <v>0</v>
      </c>
      <c r="AA32" s="3">
        <f t="shared" si="20"/>
        <v>0</v>
      </c>
      <c r="AB32" s="3">
        <f t="shared" si="21"/>
        <v>0</v>
      </c>
      <c r="AC32" s="3">
        <f t="shared" si="22"/>
        <v>0</v>
      </c>
      <c r="AD32" s="3">
        <f t="shared" si="23"/>
        <v>0</v>
      </c>
      <c r="AE32" s="3">
        <f t="shared" si="24"/>
        <v>0</v>
      </c>
      <c r="AF32" s="3">
        <f t="shared" si="25"/>
        <v>0</v>
      </c>
      <c r="AG32">
        <f>IF(入牧日比較!$C$7-R32&gt;0,0,AG31+1)</f>
        <v>0</v>
      </c>
      <c r="AH32">
        <f>IF(入牧日比較!$C$7-S32&gt;0,0,AH31+1)</f>
        <v>0</v>
      </c>
      <c r="AI32">
        <f>IF(入牧日比較!$C$7-T32&gt;0,0,AI31+1)</f>
        <v>0</v>
      </c>
      <c r="AJ32">
        <f>IF(入牧日比較!$C$7-U32&gt;0,0,AJ31+1)</f>
        <v>0</v>
      </c>
      <c r="AK32">
        <f>IF(入牧日比較!$C$7-V32&gt;0,0,AK31+1)</f>
        <v>0</v>
      </c>
      <c r="AL32">
        <f>IF(入牧日比較!$C$7-W32&gt;0,0,AL31+1)</f>
        <v>0</v>
      </c>
      <c r="AM32">
        <f>IF(入牧日比較!$C$7-X32&gt;0,0,AM31+1)</f>
        <v>0</v>
      </c>
      <c r="AN32">
        <f>IF(入牧日比較!$C$7-Y32&gt;0,0,AN31+1)</f>
        <v>0</v>
      </c>
      <c r="AO32">
        <f>IF(入牧日比較!$C$7-Z32&gt;0,0,AO31+1)</f>
        <v>0</v>
      </c>
      <c r="AP32">
        <f>IF(入牧日比較!$C$7-AA32&gt;0,0,AP31+1)</f>
        <v>0</v>
      </c>
      <c r="AQ32">
        <f>IF(入牧日比較!$C$7-AB32&gt;0,0,AQ31+1)</f>
        <v>0</v>
      </c>
      <c r="AR32">
        <f>IF(入牧日比較!$C$7-AC32&gt;0,0,AR31+1)</f>
        <v>0</v>
      </c>
      <c r="AS32">
        <f>IF(入牧日比較!$C$7-AD32&gt;0,0,AS31+1)</f>
        <v>0</v>
      </c>
      <c r="AT32">
        <f>IF(入牧日比較!$C$7-AE32&gt;0,0,AT31+1)</f>
        <v>0</v>
      </c>
      <c r="AU32">
        <f>IF(入牧日比較!$C$7-AF32&gt;0,0,AU31+1)</f>
        <v>0</v>
      </c>
      <c r="AV32" s="1">
        <f t="shared" si="26"/>
        <v>42647</v>
      </c>
      <c r="AW32">
        <f t="shared" si="10"/>
        <v>15</v>
      </c>
    </row>
    <row r="33" spans="2:49" x14ac:dyDescent="0.45">
      <c r="C33" s="1">
        <f t="shared" ref="C33" si="32">C32</f>
        <v>42678</v>
      </c>
      <c r="D33" s="7">
        <v>1400</v>
      </c>
      <c r="E33" s="7"/>
      <c r="F33" s="7"/>
      <c r="H33" s="1">
        <f t="shared" si="27"/>
        <v>42650</v>
      </c>
      <c r="I33">
        <v>30</v>
      </c>
      <c r="J33" s="3">
        <f t="shared" si="4"/>
        <v>20.982403182090039</v>
      </c>
      <c r="K33" s="3">
        <f t="shared" si="5"/>
        <v>35.061630734103289</v>
      </c>
      <c r="L33" s="3">
        <f t="shared" si="6"/>
        <v>30.306245229561132</v>
      </c>
      <c r="M33">
        <f>IF(H33&lt;入牧日比較!$C$10,0,入牧日比較!$C$9*0.02*入牧日比較!$C$8)</f>
        <v>0</v>
      </c>
      <c r="N33">
        <f>IF($H33&lt;入牧日比較!$C$11,0,入牧日比較!$C$9*0.02*入牧日比較!$C$8)</f>
        <v>0</v>
      </c>
      <c r="O33">
        <f>IF($H33&lt;入牧日比較!$C$12,0,入牧日比較!$C$9*0.02*入牧日比較!$C$8)</f>
        <v>0</v>
      </c>
      <c r="P33">
        <f>IF($H33&lt;入牧日比較!$C$13,0,入牧日比較!$C$9*0.02*入牧日比較!$C$8)</f>
        <v>0</v>
      </c>
      <c r="Q33">
        <f>IF($H33&lt;入牧日比較!$C$14,0,入牧日比較!$C$9*0.02*入牧日比較!$C$8)</f>
        <v>0</v>
      </c>
      <c r="R33" s="3">
        <f t="shared" si="11"/>
        <v>0</v>
      </c>
      <c r="S33" s="3">
        <f t="shared" si="12"/>
        <v>0</v>
      </c>
      <c r="T33" s="3">
        <f t="shared" si="13"/>
        <v>0</v>
      </c>
      <c r="U33" s="3">
        <f t="shared" si="14"/>
        <v>0</v>
      </c>
      <c r="V33" s="3">
        <f t="shared" si="15"/>
        <v>0</v>
      </c>
      <c r="W33" s="3">
        <f t="shared" si="16"/>
        <v>0</v>
      </c>
      <c r="X33" s="3">
        <f t="shared" si="17"/>
        <v>0</v>
      </c>
      <c r="Y33" s="3">
        <f t="shared" si="18"/>
        <v>0</v>
      </c>
      <c r="Z33" s="3">
        <f t="shared" si="19"/>
        <v>0</v>
      </c>
      <c r="AA33" s="3">
        <f t="shared" si="20"/>
        <v>0</v>
      </c>
      <c r="AB33" s="3">
        <f t="shared" si="21"/>
        <v>0</v>
      </c>
      <c r="AC33" s="3">
        <f t="shared" si="22"/>
        <v>0</v>
      </c>
      <c r="AD33" s="3">
        <f t="shared" si="23"/>
        <v>0</v>
      </c>
      <c r="AE33" s="3">
        <f t="shared" si="24"/>
        <v>0</v>
      </c>
      <c r="AF33" s="3">
        <f t="shared" si="25"/>
        <v>0</v>
      </c>
      <c r="AG33">
        <f>IF(入牧日比較!$C$7-R33&gt;0,0,AG32+1)</f>
        <v>0</v>
      </c>
      <c r="AH33">
        <f>IF(入牧日比較!$C$7-S33&gt;0,0,AH32+1)</f>
        <v>0</v>
      </c>
      <c r="AI33">
        <f>IF(入牧日比較!$C$7-T33&gt;0,0,AI32+1)</f>
        <v>0</v>
      </c>
      <c r="AJ33">
        <f>IF(入牧日比較!$C$7-U33&gt;0,0,AJ32+1)</f>
        <v>0</v>
      </c>
      <c r="AK33">
        <f>IF(入牧日比較!$C$7-V33&gt;0,0,AK32+1)</f>
        <v>0</v>
      </c>
      <c r="AL33">
        <f>IF(入牧日比較!$C$7-W33&gt;0,0,AL32+1)</f>
        <v>0</v>
      </c>
      <c r="AM33">
        <f>IF(入牧日比較!$C$7-X33&gt;0,0,AM32+1)</f>
        <v>0</v>
      </c>
      <c r="AN33">
        <f>IF(入牧日比較!$C$7-Y33&gt;0,0,AN32+1)</f>
        <v>0</v>
      </c>
      <c r="AO33">
        <f>IF(入牧日比較!$C$7-Z33&gt;0,0,AO32+1)</f>
        <v>0</v>
      </c>
      <c r="AP33">
        <f>IF(入牧日比較!$C$7-AA33&gt;0,0,AP32+1)</f>
        <v>0</v>
      </c>
      <c r="AQ33">
        <f>IF(入牧日比較!$C$7-AB33&gt;0,0,AQ32+1)</f>
        <v>0</v>
      </c>
      <c r="AR33">
        <f>IF(入牧日比較!$C$7-AC33&gt;0,0,AR32+1)</f>
        <v>0</v>
      </c>
      <c r="AS33">
        <f>IF(入牧日比較!$C$7-AD33&gt;0,0,AS32+1)</f>
        <v>0</v>
      </c>
      <c r="AT33">
        <f>IF(入牧日比較!$C$7-AE33&gt;0,0,AT32+1)</f>
        <v>0</v>
      </c>
      <c r="AU33">
        <f>IF(入牧日比較!$C$7-AF33&gt;0,0,AU32+1)</f>
        <v>0</v>
      </c>
      <c r="AV33" s="1">
        <f t="shared" si="26"/>
        <v>42648</v>
      </c>
      <c r="AW33">
        <f t="shared" si="10"/>
        <v>15</v>
      </c>
    </row>
    <row r="34" spans="2:49" x14ac:dyDescent="0.45">
      <c r="H34" s="1">
        <f t="shared" si="27"/>
        <v>42651</v>
      </c>
      <c r="I34">
        <v>31</v>
      </c>
      <c r="J34" s="3">
        <f t="shared" si="4"/>
        <v>22.900918726092986</v>
      </c>
      <c r="K34" s="3">
        <f t="shared" si="5"/>
        <v>39.020423929268425</v>
      </c>
      <c r="L34" s="3">
        <f t="shared" si="6"/>
        <v>33.213030327194133</v>
      </c>
      <c r="M34">
        <f>IF(H34&lt;入牧日比較!$C$10,0,入牧日比較!$C$9*0.02*入牧日比較!$C$8)</f>
        <v>0</v>
      </c>
      <c r="N34">
        <f>IF($H34&lt;入牧日比較!$C$11,0,入牧日比較!$C$9*0.02*入牧日比較!$C$8)</f>
        <v>0</v>
      </c>
      <c r="O34">
        <f>IF($H34&lt;入牧日比較!$C$12,0,入牧日比較!$C$9*0.02*入牧日比較!$C$8)</f>
        <v>0</v>
      </c>
      <c r="P34">
        <f>IF($H34&lt;入牧日比較!$C$13,0,入牧日比較!$C$9*0.02*入牧日比較!$C$8)</f>
        <v>0</v>
      </c>
      <c r="Q34">
        <f>IF($H34&lt;入牧日比較!$C$14,0,入牧日比較!$C$9*0.02*入牧日比較!$C$8)</f>
        <v>0</v>
      </c>
      <c r="R34" s="3">
        <f t="shared" si="11"/>
        <v>0</v>
      </c>
      <c r="S34" s="3">
        <f t="shared" si="12"/>
        <v>0</v>
      </c>
      <c r="T34" s="3">
        <f t="shared" si="13"/>
        <v>0</v>
      </c>
      <c r="U34" s="3">
        <f t="shared" si="14"/>
        <v>0</v>
      </c>
      <c r="V34" s="3">
        <f t="shared" si="15"/>
        <v>0</v>
      </c>
      <c r="W34" s="3">
        <f t="shared" si="16"/>
        <v>0</v>
      </c>
      <c r="X34" s="3">
        <f t="shared" si="17"/>
        <v>0</v>
      </c>
      <c r="Y34" s="3">
        <f t="shared" si="18"/>
        <v>0</v>
      </c>
      <c r="Z34" s="3">
        <f t="shared" si="19"/>
        <v>0</v>
      </c>
      <c r="AA34" s="3">
        <f t="shared" si="20"/>
        <v>0</v>
      </c>
      <c r="AB34" s="3">
        <f t="shared" si="21"/>
        <v>0</v>
      </c>
      <c r="AC34" s="3">
        <f t="shared" si="22"/>
        <v>0</v>
      </c>
      <c r="AD34" s="3">
        <f t="shared" si="23"/>
        <v>0</v>
      </c>
      <c r="AE34" s="3">
        <f t="shared" si="24"/>
        <v>0</v>
      </c>
      <c r="AF34" s="3">
        <f t="shared" si="25"/>
        <v>0</v>
      </c>
      <c r="AG34">
        <f>IF(入牧日比較!$C$7-R34&gt;0,0,AG33+1)</f>
        <v>0</v>
      </c>
      <c r="AH34">
        <f>IF(入牧日比較!$C$7-S34&gt;0,0,AH33+1)</f>
        <v>0</v>
      </c>
      <c r="AI34">
        <f>IF(入牧日比較!$C$7-T34&gt;0,0,AI33+1)</f>
        <v>0</v>
      </c>
      <c r="AJ34">
        <f>IF(入牧日比較!$C$7-U34&gt;0,0,AJ33+1)</f>
        <v>0</v>
      </c>
      <c r="AK34">
        <f>IF(入牧日比較!$C$7-V34&gt;0,0,AK33+1)</f>
        <v>0</v>
      </c>
      <c r="AL34">
        <f>IF(入牧日比較!$C$7-W34&gt;0,0,AL33+1)</f>
        <v>0</v>
      </c>
      <c r="AM34">
        <f>IF(入牧日比較!$C$7-X34&gt;0,0,AM33+1)</f>
        <v>0</v>
      </c>
      <c r="AN34">
        <f>IF(入牧日比較!$C$7-Y34&gt;0,0,AN33+1)</f>
        <v>0</v>
      </c>
      <c r="AO34">
        <f>IF(入牧日比較!$C$7-Z34&gt;0,0,AO33+1)</f>
        <v>0</v>
      </c>
      <c r="AP34">
        <f>IF(入牧日比較!$C$7-AA34&gt;0,0,AP33+1)</f>
        <v>0</v>
      </c>
      <c r="AQ34">
        <f>IF(入牧日比較!$C$7-AB34&gt;0,0,AQ33+1)</f>
        <v>0</v>
      </c>
      <c r="AR34">
        <f>IF(入牧日比較!$C$7-AC34&gt;0,0,AR33+1)</f>
        <v>0</v>
      </c>
      <c r="AS34">
        <f>IF(入牧日比較!$C$7-AD34&gt;0,0,AS33+1)</f>
        <v>0</v>
      </c>
      <c r="AT34">
        <f>IF(入牧日比較!$C$7-AE34&gt;0,0,AT33+1)</f>
        <v>0</v>
      </c>
      <c r="AU34">
        <f>IF(入牧日比較!$C$7-AF34&gt;0,0,AU33+1)</f>
        <v>0</v>
      </c>
      <c r="AV34" s="1">
        <f t="shared" si="26"/>
        <v>42649</v>
      </c>
      <c r="AW34">
        <f t="shared" si="10"/>
        <v>15</v>
      </c>
    </row>
    <row r="35" spans="2:49" x14ac:dyDescent="0.45">
      <c r="B35" t="s">
        <v>22</v>
      </c>
      <c r="C35" s="8" t="s">
        <v>47</v>
      </c>
      <c r="D35" s="8" t="s">
        <v>48</v>
      </c>
      <c r="E35" s="8" t="s">
        <v>9</v>
      </c>
      <c r="H35" s="1">
        <f t="shared" si="27"/>
        <v>42652</v>
      </c>
      <c r="I35">
        <v>32</v>
      </c>
      <c r="J35" s="3">
        <f t="shared" si="4"/>
        <v>24.946538600340865</v>
      </c>
      <c r="K35" s="3">
        <f t="shared" si="5"/>
        <v>43.279851761829335</v>
      </c>
      <c r="L35" s="3">
        <f t="shared" si="6"/>
        <v>36.298900638443236</v>
      </c>
      <c r="M35">
        <f>IF(H35&lt;入牧日比較!$C$10,0,入牧日比較!$C$9*0.02*入牧日比較!$C$8)</f>
        <v>0</v>
      </c>
      <c r="N35">
        <f>IF($H35&lt;入牧日比較!$C$11,0,入牧日比較!$C$9*0.02*入牧日比較!$C$8)</f>
        <v>0</v>
      </c>
      <c r="O35">
        <f>IF($H35&lt;入牧日比較!$C$12,0,入牧日比較!$C$9*0.02*入牧日比較!$C$8)</f>
        <v>0</v>
      </c>
      <c r="P35">
        <f>IF($H35&lt;入牧日比較!$C$13,0,入牧日比較!$C$9*0.02*入牧日比較!$C$8)</f>
        <v>0</v>
      </c>
      <c r="Q35">
        <f>IF($H35&lt;入牧日比較!$C$14,0,入牧日比較!$C$9*0.02*入牧日比較!$C$8)</f>
        <v>0</v>
      </c>
      <c r="R35" s="3">
        <f t="shared" si="11"/>
        <v>0</v>
      </c>
      <c r="S35" s="3">
        <f t="shared" si="12"/>
        <v>0</v>
      </c>
      <c r="T35" s="3">
        <f t="shared" si="13"/>
        <v>0</v>
      </c>
      <c r="U35" s="3">
        <f t="shared" si="14"/>
        <v>0</v>
      </c>
      <c r="V35" s="3">
        <f t="shared" si="15"/>
        <v>0</v>
      </c>
      <c r="W35" s="3">
        <f t="shared" si="16"/>
        <v>0</v>
      </c>
      <c r="X35" s="3">
        <f t="shared" si="17"/>
        <v>0</v>
      </c>
      <c r="Y35" s="3">
        <f t="shared" si="18"/>
        <v>0</v>
      </c>
      <c r="Z35" s="3">
        <f t="shared" si="19"/>
        <v>0</v>
      </c>
      <c r="AA35" s="3">
        <f t="shared" si="20"/>
        <v>0</v>
      </c>
      <c r="AB35" s="3">
        <f t="shared" si="21"/>
        <v>0</v>
      </c>
      <c r="AC35" s="3">
        <f t="shared" si="22"/>
        <v>0</v>
      </c>
      <c r="AD35" s="3">
        <f t="shared" si="23"/>
        <v>0</v>
      </c>
      <c r="AE35" s="3">
        <f t="shared" si="24"/>
        <v>0</v>
      </c>
      <c r="AF35" s="3">
        <f t="shared" si="25"/>
        <v>0</v>
      </c>
      <c r="AG35">
        <f>IF(入牧日比較!$C$7-R35&gt;0,0,AG34+1)</f>
        <v>0</v>
      </c>
      <c r="AH35">
        <f>IF(入牧日比較!$C$7-S35&gt;0,0,AH34+1)</f>
        <v>0</v>
      </c>
      <c r="AI35">
        <f>IF(入牧日比較!$C$7-T35&gt;0,0,AI34+1)</f>
        <v>0</v>
      </c>
      <c r="AJ35">
        <f>IF(入牧日比較!$C$7-U35&gt;0,0,AJ34+1)</f>
        <v>0</v>
      </c>
      <c r="AK35">
        <f>IF(入牧日比較!$C$7-V35&gt;0,0,AK34+1)</f>
        <v>0</v>
      </c>
      <c r="AL35">
        <f>IF(入牧日比較!$C$7-W35&gt;0,0,AL34+1)</f>
        <v>0</v>
      </c>
      <c r="AM35">
        <f>IF(入牧日比較!$C$7-X35&gt;0,0,AM34+1)</f>
        <v>0</v>
      </c>
      <c r="AN35">
        <f>IF(入牧日比較!$C$7-Y35&gt;0,0,AN34+1)</f>
        <v>0</v>
      </c>
      <c r="AO35">
        <f>IF(入牧日比較!$C$7-Z35&gt;0,0,AO34+1)</f>
        <v>0</v>
      </c>
      <c r="AP35">
        <f>IF(入牧日比較!$C$7-AA35&gt;0,0,AP34+1)</f>
        <v>0</v>
      </c>
      <c r="AQ35">
        <f>IF(入牧日比較!$C$7-AB35&gt;0,0,AQ34+1)</f>
        <v>0</v>
      </c>
      <c r="AR35">
        <f>IF(入牧日比較!$C$7-AC35&gt;0,0,AR34+1)</f>
        <v>0</v>
      </c>
      <c r="AS35">
        <f>IF(入牧日比較!$C$7-AD35&gt;0,0,AS34+1)</f>
        <v>0</v>
      </c>
      <c r="AT35">
        <f>IF(入牧日比較!$C$7-AE35&gt;0,0,AT34+1)</f>
        <v>0</v>
      </c>
      <c r="AU35">
        <f>IF(入牧日比較!$C$7-AF35&gt;0,0,AU34+1)</f>
        <v>0</v>
      </c>
      <c r="AV35" s="1">
        <f t="shared" si="26"/>
        <v>42650</v>
      </c>
      <c r="AW35">
        <f t="shared" si="10"/>
        <v>15</v>
      </c>
    </row>
    <row r="36" spans="2:49" x14ac:dyDescent="0.45">
      <c r="B36" t="s">
        <v>83</v>
      </c>
      <c r="C36" s="1">
        <f>入牧日比較!F16</f>
        <v>42668</v>
      </c>
      <c r="D36" s="1">
        <f>入牧日比較!G16</f>
        <v>42672</v>
      </c>
      <c r="E36" s="1">
        <f>入牧日比較!H16</f>
        <v>42679</v>
      </c>
      <c r="F36" s="7">
        <v>0</v>
      </c>
      <c r="H36" s="1">
        <f t="shared" si="27"/>
        <v>42653</v>
      </c>
      <c r="I36">
        <v>33</v>
      </c>
      <c r="J36" s="3">
        <f t="shared" si="4"/>
        <v>27.123515467719301</v>
      </c>
      <c r="K36" s="3">
        <f t="shared" si="5"/>
        <v>47.847551566968292</v>
      </c>
      <c r="L36" s="3">
        <f t="shared" si="6"/>
        <v>39.566052995732797</v>
      </c>
      <c r="M36">
        <f>IF(H36&lt;入牧日比較!$C$10,0,入牧日比較!$C$9*0.02*入牧日比較!$C$8)</f>
        <v>0</v>
      </c>
      <c r="N36">
        <f>IF($H36&lt;入牧日比較!$C$11,0,入牧日比較!$C$9*0.02*入牧日比較!$C$8)</f>
        <v>0</v>
      </c>
      <c r="O36">
        <f>IF($H36&lt;入牧日比較!$C$12,0,入牧日比較!$C$9*0.02*入牧日比較!$C$8)</f>
        <v>0</v>
      </c>
      <c r="P36">
        <f>IF($H36&lt;入牧日比較!$C$13,0,入牧日比較!$C$9*0.02*入牧日比較!$C$8)</f>
        <v>0</v>
      </c>
      <c r="Q36">
        <f>IF($H36&lt;入牧日比較!$C$14,0,入牧日比較!$C$9*0.02*入牧日比較!$C$8)</f>
        <v>0</v>
      </c>
      <c r="R36" s="3">
        <f t="shared" si="11"/>
        <v>0</v>
      </c>
      <c r="S36" s="3">
        <f t="shared" si="12"/>
        <v>0</v>
      </c>
      <c r="T36" s="3">
        <f t="shared" si="13"/>
        <v>0</v>
      </c>
      <c r="U36" s="3">
        <f t="shared" si="14"/>
        <v>0</v>
      </c>
      <c r="V36" s="3">
        <f t="shared" si="15"/>
        <v>0</v>
      </c>
      <c r="W36" s="3">
        <f t="shared" si="16"/>
        <v>0</v>
      </c>
      <c r="X36" s="3">
        <f t="shared" si="17"/>
        <v>0</v>
      </c>
      <c r="Y36" s="3">
        <f t="shared" si="18"/>
        <v>0</v>
      </c>
      <c r="Z36" s="3">
        <f t="shared" si="19"/>
        <v>0</v>
      </c>
      <c r="AA36" s="3">
        <f t="shared" si="20"/>
        <v>0</v>
      </c>
      <c r="AB36" s="3">
        <f t="shared" si="21"/>
        <v>0</v>
      </c>
      <c r="AC36" s="3">
        <f t="shared" si="22"/>
        <v>0</v>
      </c>
      <c r="AD36" s="3">
        <f t="shared" si="23"/>
        <v>0</v>
      </c>
      <c r="AE36" s="3">
        <f t="shared" si="24"/>
        <v>0</v>
      </c>
      <c r="AF36" s="3">
        <f t="shared" si="25"/>
        <v>0</v>
      </c>
      <c r="AG36">
        <f>IF(入牧日比較!$C$7-R36&gt;0,0,AG35+1)</f>
        <v>0</v>
      </c>
      <c r="AH36">
        <f>IF(入牧日比較!$C$7-S36&gt;0,0,AH35+1)</f>
        <v>0</v>
      </c>
      <c r="AI36">
        <f>IF(入牧日比較!$C$7-T36&gt;0,0,AI35+1)</f>
        <v>0</v>
      </c>
      <c r="AJ36">
        <f>IF(入牧日比較!$C$7-U36&gt;0,0,AJ35+1)</f>
        <v>0</v>
      </c>
      <c r="AK36">
        <f>IF(入牧日比較!$C$7-V36&gt;0,0,AK35+1)</f>
        <v>0</v>
      </c>
      <c r="AL36">
        <f>IF(入牧日比較!$C$7-W36&gt;0,0,AL35+1)</f>
        <v>0</v>
      </c>
      <c r="AM36">
        <f>IF(入牧日比較!$C$7-X36&gt;0,0,AM35+1)</f>
        <v>0</v>
      </c>
      <c r="AN36">
        <f>IF(入牧日比較!$C$7-Y36&gt;0,0,AN35+1)</f>
        <v>0</v>
      </c>
      <c r="AO36">
        <f>IF(入牧日比較!$C$7-Z36&gt;0,0,AO35+1)</f>
        <v>0</v>
      </c>
      <c r="AP36">
        <f>IF(入牧日比較!$C$7-AA36&gt;0,0,AP35+1)</f>
        <v>0</v>
      </c>
      <c r="AQ36">
        <f>IF(入牧日比較!$C$7-AB36&gt;0,0,AQ35+1)</f>
        <v>0</v>
      </c>
      <c r="AR36">
        <f>IF(入牧日比較!$C$7-AC36&gt;0,0,AR35+1)</f>
        <v>0</v>
      </c>
      <c r="AS36">
        <f>IF(入牧日比較!$C$7-AD36&gt;0,0,AS35+1)</f>
        <v>0</v>
      </c>
      <c r="AT36">
        <f>IF(入牧日比較!$C$7-AE36&gt;0,0,AT35+1)</f>
        <v>0</v>
      </c>
      <c r="AU36">
        <f>IF(入牧日比較!$C$7-AF36&gt;0,0,AU35+1)</f>
        <v>0</v>
      </c>
      <c r="AV36" s="1">
        <f t="shared" si="26"/>
        <v>42651</v>
      </c>
      <c r="AW36">
        <f t="shared" si="10"/>
        <v>15</v>
      </c>
    </row>
    <row r="37" spans="2:49" x14ac:dyDescent="0.45">
      <c r="C37" s="1">
        <f>C36</f>
        <v>42668</v>
      </c>
      <c r="D37" s="1">
        <f t="shared" ref="D37:E37" si="33">D36</f>
        <v>42672</v>
      </c>
      <c r="E37" s="1">
        <f t="shared" si="33"/>
        <v>42679</v>
      </c>
      <c r="F37" s="7">
        <v>1400</v>
      </c>
      <c r="H37" s="1">
        <f t="shared" si="27"/>
        <v>42654</v>
      </c>
      <c r="I37">
        <v>34</v>
      </c>
      <c r="J37" s="3">
        <f t="shared" si="4"/>
        <v>29.435954689488952</v>
      </c>
      <c r="K37" s="3">
        <f t="shared" si="5"/>
        <v>52.730106833066259</v>
      </c>
      <c r="L37" s="3">
        <f t="shared" si="6"/>
        <v>43.016085576915856</v>
      </c>
      <c r="M37">
        <f>IF(H37&lt;入牧日比較!$C$10,0,入牧日比較!$C$9*0.02*入牧日比較!$C$8)</f>
        <v>0</v>
      </c>
      <c r="N37">
        <f>IF($H37&lt;入牧日比較!$C$11,0,入牧日比較!$C$9*0.02*入牧日比較!$C$8)</f>
        <v>0</v>
      </c>
      <c r="O37">
        <f>IF($H37&lt;入牧日比較!$C$12,0,入牧日比較!$C$9*0.02*入牧日比較!$C$8)</f>
        <v>0</v>
      </c>
      <c r="P37">
        <f>IF($H37&lt;入牧日比較!$C$13,0,入牧日比較!$C$9*0.02*入牧日比較!$C$8)</f>
        <v>0</v>
      </c>
      <c r="Q37">
        <f>IF($H37&lt;入牧日比較!$C$14,0,入牧日比較!$C$9*0.02*入牧日比較!$C$8)</f>
        <v>0</v>
      </c>
      <c r="R37" s="3">
        <f t="shared" si="11"/>
        <v>0</v>
      </c>
      <c r="S37" s="3">
        <f t="shared" si="12"/>
        <v>0</v>
      </c>
      <c r="T37" s="3">
        <f t="shared" si="13"/>
        <v>0</v>
      </c>
      <c r="U37" s="3">
        <f t="shared" si="14"/>
        <v>0</v>
      </c>
      <c r="V37" s="3">
        <f t="shared" si="15"/>
        <v>0</v>
      </c>
      <c r="W37" s="3">
        <f t="shared" si="16"/>
        <v>0</v>
      </c>
      <c r="X37" s="3">
        <f t="shared" si="17"/>
        <v>0</v>
      </c>
      <c r="Y37" s="3">
        <f t="shared" si="18"/>
        <v>0</v>
      </c>
      <c r="Z37" s="3">
        <f t="shared" si="19"/>
        <v>0</v>
      </c>
      <c r="AA37" s="3">
        <f t="shared" si="20"/>
        <v>0</v>
      </c>
      <c r="AB37" s="3">
        <f t="shared" si="21"/>
        <v>0</v>
      </c>
      <c r="AC37" s="3">
        <f t="shared" si="22"/>
        <v>0</v>
      </c>
      <c r="AD37" s="3">
        <f t="shared" si="23"/>
        <v>0</v>
      </c>
      <c r="AE37" s="3">
        <f t="shared" si="24"/>
        <v>0</v>
      </c>
      <c r="AF37" s="3">
        <f t="shared" si="25"/>
        <v>0</v>
      </c>
      <c r="AG37">
        <f>IF(入牧日比較!$C$7-R37&gt;0,0,AG36+1)</f>
        <v>0</v>
      </c>
      <c r="AH37">
        <f>IF(入牧日比較!$C$7-S37&gt;0,0,AH36+1)</f>
        <v>0</v>
      </c>
      <c r="AI37">
        <f>IF(入牧日比較!$C$7-T37&gt;0,0,AI36+1)</f>
        <v>0</v>
      </c>
      <c r="AJ37">
        <f>IF(入牧日比較!$C$7-U37&gt;0,0,AJ36+1)</f>
        <v>0</v>
      </c>
      <c r="AK37">
        <f>IF(入牧日比較!$C$7-V37&gt;0,0,AK36+1)</f>
        <v>0</v>
      </c>
      <c r="AL37">
        <f>IF(入牧日比較!$C$7-W37&gt;0,0,AL36+1)</f>
        <v>0</v>
      </c>
      <c r="AM37">
        <f>IF(入牧日比較!$C$7-X37&gt;0,0,AM36+1)</f>
        <v>0</v>
      </c>
      <c r="AN37">
        <f>IF(入牧日比較!$C$7-Y37&gt;0,0,AN36+1)</f>
        <v>0</v>
      </c>
      <c r="AO37">
        <f>IF(入牧日比較!$C$7-Z37&gt;0,0,AO36+1)</f>
        <v>0</v>
      </c>
      <c r="AP37">
        <f>IF(入牧日比較!$C$7-AA37&gt;0,0,AP36+1)</f>
        <v>0</v>
      </c>
      <c r="AQ37">
        <f>IF(入牧日比較!$C$7-AB37&gt;0,0,AQ36+1)</f>
        <v>0</v>
      </c>
      <c r="AR37">
        <f>IF(入牧日比較!$C$7-AC37&gt;0,0,AR36+1)</f>
        <v>0</v>
      </c>
      <c r="AS37">
        <f>IF(入牧日比較!$C$7-AD37&gt;0,0,AS36+1)</f>
        <v>0</v>
      </c>
      <c r="AT37">
        <f>IF(入牧日比較!$C$7-AE37&gt;0,0,AT36+1)</f>
        <v>0</v>
      </c>
      <c r="AU37">
        <f>IF(入牧日比較!$C$7-AF37&gt;0,0,AU36+1)</f>
        <v>0</v>
      </c>
      <c r="AV37" s="1">
        <f t="shared" si="26"/>
        <v>42652</v>
      </c>
      <c r="AW37">
        <f t="shared" si="10"/>
        <v>15</v>
      </c>
    </row>
    <row r="38" spans="2:49" x14ac:dyDescent="0.45">
      <c r="B38" t="s">
        <v>84</v>
      </c>
      <c r="C38" s="1">
        <f>入牧日比較!F17</f>
        <v>42680</v>
      </c>
      <c r="D38" s="1">
        <f>入牧日比較!G17</f>
        <v>42690</v>
      </c>
      <c r="E38" s="1">
        <f>入牧日比較!H17</f>
        <v>42705</v>
      </c>
      <c r="F38" s="7">
        <v>0</v>
      </c>
      <c r="H38" s="1">
        <f t="shared" si="27"/>
        <v>42655</v>
      </c>
      <c r="I38">
        <v>35</v>
      </c>
      <c r="J38" s="3">
        <f t="shared" si="4"/>
        <v>31.887796416485987</v>
      </c>
      <c r="K38" s="3">
        <f t="shared" si="5"/>
        <v>57.932990998744664</v>
      </c>
      <c r="L38" s="3">
        <f t="shared" si="6"/>
        <v>46.649987200140401</v>
      </c>
      <c r="M38">
        <f>IF(H38&lt;入牧日比較!$C$10,0,入牧日比較!$C$9*0.02*入牧日比較!$C$8)</f>
        <v>0</v>
      </c>
      <c r="N38">
        <f>IF($H38&lt;入牧日比較!$C$11,0,入牧日比較!$C$9*0.02*入牧日比較!$C$8)</f>
        <v>0</v>
      </c>
      <c r="O38">
        <f>IF($H38&lt;入牧日比較!$C$12,0,入牧日比較!$C$9*0.02*入牧日比較!$C$8)</f>
        <v>0</v>
      </c>
      <c r="P38">
        <f>IF($H38&lt;入牧日比較!$C$13,0,入牧日比較!$C$9*0.02*入牧日比較!$C$8)</f>
        <v>0</v>
      </c>
      <c r="Q38">
        <f>IF($H38&lt;入牧日比較!$C$14,0,入牧日比較!$C$9*0.02*入牧日比較!$C$8)</f>
        <v>0</v>
      </c>
      <c r="R38" s="3">
        <f t="shared" si="11"/>
        <v>0</v>
      </c>
      <c r="S38" s="3">
        <f t="shared" si="12"/>
        <v>0</v>
      </c>
      <c r="T38" s="3">
        <f t="shared" si="13"/>
        <v>0</v>
      </c>
      <c r="U38" s="3">
        <f t="shared" si="14"/>
        <v>0</v>
      </c>
      <c r="V38" s="3">
        <f t="shared" si="15"/>
        <v>0</v>
      </c>
      <c r="W38" s="3">
        <f t="shared" si="16"/>
        <v>0</v>
      </c>
      <c r="X38" s="3">
        <f t="shared" si="17"/>
        <v>0</v>
      </c>
      <c r="Y38" s="3">
        <f t="shared" si="18"/>
        <v>0</v>
      </c>
      <c r="Z38" s="3">
        <f t="shared" si="19"/>
        <v>0</v>
      </c>
      <c r="AA38" s="3">
        <f t="shared" si="20"/>
        <v>0</v>
      </c>
      <c r="AB38" s="3">
        <f t="shared" si="21"/>
        <v>0</v>
      </c>
      <c r="AC38" s="3">
        <f t="shared" si="22"/>
        <v>0</v>
      </c>
      <c r="AD38" s="3">
        <f t="shared" si="23"/>
        <v>0</v>
      </c>
      <c r="AE38" s="3">
        <f t="shared" si="24"/>
        <v>0</v>
      </c>
      <c r="AF38" s="3">
        <f t="shared" si="25"/>
        <v>0</v>
      </c>
      <c r="AG38">
        <f>IF(入牧日比較!$C$7-R38&gt;0,0,AG37+1)</f>
        <v>0</v>
      </c>
      <c r="AH38">
        <f>IF(入牧日比較!$C$7-S38&gt;0,0,AH37+1)</f>
        <v>0</v>
      </c>
      <c r="AI38">
        <f>IF(入牧日比較!$C$7-T38&gt;0,0,AI37+1)</f>
        <v>0</v>
      </c>
      <c r="AJ38">
        <f>IF(入牧日比較!$C$7-U38&gt;0,0,AJ37+1)</f>
        <v>0</v>
      </c>
      <c r="AK38">
        <f>IF(入牧日比較!$C$7-V38&gt;0,0,AK37+1)</f>
        <v>0</v>
      </c>
      <c r="AL38">
        <f>IF(入牧日比較!$C$7-W38&gt;0,0,AL37+1)</f>
        <v>0</v>
      </c>
      <c r="AM38">
        <f>IF(入牧日比較!$C$7-X38&gt;0,0,AM37+1)</f>
        <v>0</v>
      </c>
      <c r="AN38">
        <f>IF(入牧日比較!$C$7-Y38&gt;0,0,AN37+1)</f>
        <v>0</v>
      </c>
      <c r="AO38">
        <f>IF(入牧日比較!$C$7-Z38&gt;0,0,AO37+1)</f>
        <v>0</v>
      </c>
      <c r="AP38">
        <f>IF(入牧日比較!$C$7-AA38&gt;0,0,AP37+1)</f>
        <v>0</v>
      </c>
      <c r="AQ38">
        <f>IF(入牧日比較!$C$7-AB38&gt;0,0,AQ37+1)</f>
        <v>0</v>
      </c>
      <c r="AR38">
        <f>IF(入牧日比較!$C$7-AC38&gt;0,0,AR37+1)</f>
        <v>0</v>
      </c>
      <c r="AS38">
        <f>IF(入牧日比較!$C$7-AD38&gt;0,0,AS37+1)</f>
        <v>0</v>
      </c>
      <c r="AT38">
        <f>IF(入牧日比較!$C$7-AE38&gt;0,0,AT37+1)</f>
        <v>0</v>
      </c>
      <c r="AU38">
        <f>IF(入牧日比較!$C$7-AF38&gt;0,0,AU37+1)</f>
        <v>0</v>
      </c>
      <c r="AV38" s="1">
        <f t="shared" si="26"/>
        <v>42653</v>
      </c>
      <c r="AW38">
        <f t="shared" si="10"/>
        <v>15</v>
      </c>
    </row>
    <row r="39" spans="2:49" x14ac:dyDescent="0.45">
      <c r="C39" s="1">
        <f>C38</f>
        <v>42680</v>
      </c>
      <c r="D39" s="1">
        <f t="shared" ref="D39:E39" si="34">D38</f>
        <v>42690</v>
      </c>
      <c r="E39" s="1">
        <f t="shared" si="34"/>
        <v>42705</v>
      </c>
      <c r="F39" s="7">
        <v>1400</v>
      </c>
      <c r="H39" s="1">
        <f t="shared" si="27"/>
        <v>42656</v>
      </c>
      <c r="I39">
        <v>36</v>
      </c>
      <c r="J39" s="3">
        <f t="shared" si="4"/>
        <v>34.482798384400731</v>
      </c>
      <c r="K39" s="3">
        <f t="shared" si="5"/>
        <v>63.460521958239667</v>
      </c>
      <c r="L39" s="3">
        <f t="shared" si="6"/>
        <v>50.468131563478096</v>
      </c>
      <c r="M39">
        <f>IF(H39&lt;入牧日比較!$C$10,0,入牧日比較!$C$9*0.02*入牧日比較!$C$8)</f>
        <v>0</v>
      </c>
      <c r="N39">
        <f>IF($H39&lt;入牧日比較!$C$11,0,入牧日比較!$C$9*0.02*入牧日比較!$C$8)</f>
        <v>0</v>
      </c>
      <c r="O39">
        <f>IF($H39&lt;入牧日比較!$C$12,0,入牧日比較!$C$9*0.02*入牧日比較!$C$8)</f>
        <v>0</v>
      </c>
      <c r="P39">
        <f>IF($H39&lt;入牧日比較!$C$13,0,入牧日比較!$C$9*0.02*入牧日比較!$C$8)</f>
        <v>0</v>
      </c>
      <c r="Q39">
        <f>IF($H39&lt;入牧日比較!$C$14,0,入牧日比較!$C$9*0.02*入牧日比較!$C$8)</f>
        <v>0</v>
      </c>
      <c r="R39" s="3">
        <f t="shared" si="11"/>
        <v>0</v>
      </c>
      <c r="S39" s="3">
        <f t="shared" si="12"/>
        <v>0</v>
      </c>
      <c r="T39" s="3">
        <f t="shared" si="13"/>
        <v>0</v>
      </c>
      <c r="U39" s="3">
        <f t="shared" si="14"/>
        <v>0</v>
      </c>
      <c r="V39" s="3">
        <f t="shared" si="15"/>
        <v>0</v>
      </c>
      <c r="W39" s="3">
        <f t="shared" si="16"/>
        <v>0</v>
      </c>
      <c r="X39" s="3">
        <f t="shared" si="17"/>
        <v>0</v>
      </c>
      <c r="Y39" s="3">
        <f t="shared" si="18"/>
        <v>0</v>
      </c>
      <c r="Z39" s="3">
        <f t="shared" si="19"/>
        <v>0</v>
      </c>
      <c r="AA39" s="3">
        <f t="shared" si="20"/>
        <v>0</v>
      </c>
      <c r="AB39" s="3">
        <f t="shared" si="21"/>
        <v>0</v>
      </c>
      <c r="AC39" s="3">
        <f t="shared" si="22"/>
        <v>0</v>
      </c>
      <c r="AD39" s="3">
        <f t="shared" si="23"/>
        <v>0</v>
      </c>
      <c r="AE39" s="3">
        <f t="shared" si="24"/>
        <v>0</v>
      </c>
      <c r="AF39" s="3">
        <f t="shared" si="25"/>
        <v>0</v>
      </c>
      <c r="AG39">
        <f>IF(入牧日比較!$C$7-R39&gt;0,0,AG38+1)</f>
        <v>0</v>
      </c>
      <c r="AH39">
        <f>IF(入牧日比較!$C$7-S39&gt;0,0,AH38+1)</f>
        <v>0</v>
      </c>
      <c r="AI39">
        <f>IF(入牧日比較!$C$7-T39&gt;0,0,AI38+1)</f>
        <v>0</v>
      </c>
      <c r="AJ39">
        <f>IF(入牧日比較!$C$7-U39&gt;0,0,AJ38+1)</f>
        <v>0</v>
      </c>
      <c r="AK39">
        <f>IF(入牧日比較!$C$7-V39&gt;0,0,AK38+1)</f>
        <v>0</v>
      </c>
      <c r="AL39">
        <f>IF(入牧日比較!$C$7-W39&gt;0,0,AL38+1)</f>
        <v>0</v>
      </c>
      <c r="AM39">
        <f>IF(入牧日比較!$C$7-X39&gt;0,0,AM38+1)</f>
        <v>0</v>
      </c>
      <c r="AN39">
        <f>IF(入牧日比較!$C$7-Y39&gt;0,0,AN38+1)</f>
        <v>0</v>
      </c>
      <c r="AO39">
        <f>IF(入牧日比較!$C$7-Z39&gt;0,0,AO38+1)</f>
        <v>0</v>
      </c>
      <c r="AP39">
        <f>IF(入牧日比較!$C$7-AA39&gt;0,0,AP38+1)</f>
        <v>0</v>
      </c>
      <c r="AQ39">
        <f>IF(入牧日比較!$C$7-AB39&gt;0,0,AQ38+1)</f>
        <v>0</v>
      </c>
      <c r="AR39">
        <f>IF(入牧日比較!$C$7-AC39&gt;0,0,AR38+1)</f>
        <v>0</v>
      </c>
      <c r="AS39">
        <f>IF(入牧日比較!$C$7-AD39&gt;0,0,AS38+1)</f>
        <v>0</v>
      </c>
      <c r="AT39">
        <f>IF(入牧日比較!$C$7-AE39&gt;0,0,AT38+1)</f>
        <v>0</v>
      </c>
      <c r="AU39">
        <f>IF(入牧日比較!$C$7-AF39&gt;0,0,AU38+1)</f>
        <v>0</v>
      </c>
      <c r="AV39" s="1">
        <f t="shared" si="26"/>
        <v>42654</v>
      </c>
      <c r="AW39">
        <f t="shared" si="10"/>
        <v>15</v>
      </c>
    </row>
    <row r="40" spans="2:49" x14ac:dyDescent="0.45">
      <c r="B40" t="s">
        <v>85</v>
      </c>
      <c r="C40" s="1">
        <f>入牧日比較!F18</f>
        <v>42697</v>
      </c>
      <c r="D40" s="1">
        <f>入牧日比較!G18</f>
        <v>42712</v>
      </c>
      <c r="E40" s="1">
        <f>入牧日比較!H18</f>
        <v>42735</v>
      </c>
      <c r="F40" s="7">
        <v>0</v>
      </c>
      <c r="H40" s="1">
        <f t="shared" si="27"/>
        <v>42657</v>
      </c>
      <c r="I40">
        <v>37</v>
      </c>
      <c r="J40" s="3">
        <f t="shared" si="4"/>
        <v>37.224519521481142</v>
      </c>
      <c r="K40" s="3">
        <f t="shared" si="5"/>
        <v>69.315827533188354</v>
      </c>
      <c r="L40" s="3">
        <f t="shared" si="6"/>
        <v>54.470276325738034</v>
      </c>
      <c r="M40">
        <f>IF(H40&lt;入牧日比較!$C$10,0,入牧日比較!$C$9*0.02*入牧日比較!$C$8)</f>
        <v>0</v>
      </c>
      <c r="N40">
        <f>IF($H40&lt;入牧日比較!$C$11,0,入牧日比較!$C$9*0.02*入牧日比較!$C$8)</f>
        <v>0</v>
      </c>
      <c r="O40">
        <f>IF($H40&lt;入牧日比較!$C$12,0,入牧日比較!$C$9*0.02*入牧日比較!$C$8)</f>
        <v>0</v>
      </c>
      <c r="P40">
        <f>IF($H40&lt;入牧日比較!$C$13,0,入牧日比較!$C$9*0.02*入牧日比較!$C$8)</f>
        <v>0</v>
      </c>
      <c r="Q40">
        <f>IF($H40&lt;入牧日比較!$C$14,0,入牧日比較!$C$9*0.02*入牧日比較!$C$8)</f>
        <v>0</v>
      </c>
      <c r="R40" s="3">
        <f t="shared" si="11"/>
        <v>0</v>
      </c>
      <c r="S40" s="3">
        <f t="shared" si="12"/>
        <v>0</v>
      </c>
      <c r="T40" s="3">
        <f t="shared" si="13"/>
        <v>0</v>
      </c>
      <c r="U40" s="3">
        <f t="shared" si="14"/>
        <v>0</v>
      </c>
      <c r="V40" s="3">
        <f t="shared" si="15"/>
        <v>0</v>
      </c>
      <c r="W40" s="3">
        <f t="shared" si="16"/>
        <v>0</v>
      </c>
      <c r="X40" s="3">
        <f t="shared" si="17"/>
        <v>0</v>
      </c>
      <c r="Y40" s="3">
        <f t="shared" si="18"/>
        <v>0</v>
      </c>
      <c r="Z40" s="3">
        <f t="shared" si="19"/>
        <v>0</v>
      </c>
      <c r="AA40" s="3">
        <f t="shared" si="20"/>
        <v>0</v>
      </c>
      <c r="AB40" s="3">
        <f t="shared" si="21"/>
        <v>0</v>
      </c>
      <c r="AC40" s="3">
        <f t="shared" si="22"/>
        <v>0</v>
      </c>
      <c r="AD40" s="3">
        <f t="shared" si="23"/>
        <v>0</v>
      </c>
      <c r="AE40" s="3">
        <f t="shared" si="24"/>
        <v>0</v>
      </c>
      <c r="AF40" s="3">
        <f t="shared" si="25"/>
        <v>0</v>
      </c>
      <c r="AG40">
        <f>IF(入牧日比較!$C$7-R40&gt;0,0,AG39+1)</f>
        <v>0</v>
      </c>
      <c r="AH40">
        <f>IF(入牧日比較!$C$7-S40&gt;0,0,AH39+1)</f>
        <v>0</v>
      </c>
      <c r="AI40">
        <f>IF(入牧日比較!$C$7-T40&gt;0,0,AI39+1)</f>
        <v>0</v>
      </c>
      <c r="AJ40">
        <f>IF(入牧日比較!$C$7-U40&gt;0,0,AJ39+1)</f>
        <v>0</v>
      </c>
      <c r="AK40">
        <f>IF(入牧日比較!$C$7-V40&gt;0,0,AK39+1)</f>
        <v>0</v>
      </c>
      <c r="AL40">
        <f>IF(入牧日比較!$C$7-W40&gt;0,0,AL39+1)</f>
        <v>0</v>
      </c>
      <c r="AM40">
        <f>IF(入牧日比較!$C$7-X40&gt;0,0,AM39+1)</f>
        <v>0</v>
      </c>
      <c r="AN40">
        <f>IF(入牧日比較!$C$7-Y40&gt;0,0,AN39+1)</f>
        <v>0</v>
      </c>
      <c r="AO40">
        <f>IF(入牧日比較!$C$7-Z40&gt;0,0,AO39+1)</f>
        <v>0</v>
      </c>
      <c r="AP40">
        <f>IF(入牧日比較!$C$7-AA40&gt;0,0,AP39+1)</f>
        <v>0</v>
      </c>
      <c r="AQ40">
        <f>IF(入牧日比較!$C$7-AB40&gt;0,0,AQ39+1)</f>
        <v>0</v>
      </c>
      <c r="AR40">
        <f>IF(入牧日比較!$C$7-AC40&gt;0,0,AR39+1)</f>
        <v>0</v>
      </c>
      <c r="AS40">
        <f>IF(入牧日比較!$C$7-AD40&gt;0,0,AS39+1)</f>
        <v>0</v>
      </c>
      <c r="AT40">
        <f>IF(入牧日比較!$C$7-AE40&gt;0,0,AT39+1)</f>
        <v>0</v>
      </c>
      <c r="AU40">
        <f>IF(入牧日比較!$C$7-AF40&gt;0,0,AU39+1)</f>
        <v>0</v>
      </c>
      <c r="AV40" s="1">
        <f t="shared" si="26"/>
        <v>42655</v>
      </c>
      <c r="AW40">
        <f t="shared" si="10"/>
        <v>15</v>
      </c>
    </row>
    <row r="41" spans="2:49" x14ac:dyDescent="0.45">
      <c r="C41" s="1">
        <f>C40</f>
        <v>42697</v>
      </c>
      <c r="D41" s="1">
        <f t="shared" ref="D41:E41" si="35">D40</f>
        <v>42712</v>
      </c>
      <c r="E41" s="1">
        <f t="shared" si="35"/>
        <v>42735</v>
      </c>
      <c r="F41" s="7">
        <v>1400</v>
      </c>
      <c r="H41" s="1">
        <f t="shared" si="27"/>
        <v>42658</v>
      </c>
      <c r="I41">
        <v>38</v>
      </c>
      <c r="J41" s="3">
        <f t="shared" si="4"/>
        <v>40.11630446821929</v>
      </c>
      <c r="K41" s="3">
        <f t="shared" si="5"/>
        <v>75.500821993691133</v>
      </c>
      <c r="L41" s="3">
        <f t="shared" si="6"/>
        <v>58.655566868517589</v>
      </c>
      <c r="M41">
        <f>IF(H41&lt;入牧日比較!$C$10,0,入牧日比較!$C$9*0.02*入牧日比較!$C$8)</f>
        <v>24</v>
      </c>
      <c r="N41">
        <f>IF($H41&lt;入牧日比較!$C$11,0,入牧日比較!$C$9*0.02*入牧日比較!$C$8)</f>
        <v>0</v>
      </c>
      <c r="O41">
        <f>IF($H41&lt;入牧日比較!$C$12,0,入牧日比較!$C$9*0.02*入牧日比較!$C$8)</f>
        <v>0</v>
      </c>
      <c r="P41">
        <f>IF($H41&lt;入牧日比較!$C$13,0,入牧日比較!$C$9*0.02*入牧日比較!$C$8)</f>
        <v>0</v>
      </c>
      <c r="Q41">
        <f>IF($H41&lt;入牧日比較!$C$14,0,入牧日比較!$C$9*0.02*入牧日比較!$C$8)</f>
        <v>0</v>
      </c>
      <c r="R41" s="3">
        <f t="shared" si="11"/>
        <v>7.0383587152239961</v>
      </c>
      <c r="S41" s="3">
        <f t="shared" si="12"/>
        <v>0</v>
      </c>
      <c r="T41" s="3">
        <f t="shared" si="13"/>
        <v>0</v>
      </c>
      <c r="U41" s="3">
        <f t="shared" si="14"/>
        <v>0</v>
      </c>
      <c r="V41" s="3">
        <f t="shared" si="15"/>
        <v>0</v>
      </c>
      <c r="W41" s="3">
        <f t="shared" si="16"/>
        <v>1.0967326976390401</v>
      </c>
      <c r="X41" s="3">
        <f t="shared" si="17"/>
        <v>0</v>
      </c>
      <c r="Y41" s="3">
        <f t="shared" si="18"/>
        <v>0</v>
      </c>
      <c r="Z41" s="3">
        <f t="shared" si="19"/>
        <v>0</v>
      </c>
      <c r="AA41" s="3">
        <f t="shared" si="20"/>
        <v>0</v>
      </c>
      <c r="AB41" s="3">
        <f t="shared" si="21"/>
        <v>0.17089532641592936</v>
      </c>
      <c r="AC41" s="3">
        <f t="shared" si="22"/>
        <v>0</v>
      </c>
      <c r="AD41" s="3">
        <f t="shared" si="23"/>
        <v>0</v>
      </c>
      <c r="AE41" s="3">
        <f t="shared" si="24"/>
        <v>0</v>
      </c>
      <c r="AF41" s="3">
        <f t="shared" si="25"/>
        <v>0</v>
      </c>
      <c r="AG41">
        <f>IF(入牧日比較!$C$7-R41&gt;0,0,AG40+1)</f>
        <v>0</v>
      </c>
      <c r="AH41">
        <f>IF(入牧日比較!$C$7-S41&gt;0,0,AH40+1)</f>
        <v>0</v>
      </c>
      <c r="AI41">
        <f>IF(入牧日比較!$C$7-T41&gt;0,0,AI40+1)</f>
        <v>0</v>
      </c>
      <c r="AJ41">
        <f>IF(入牧日比較!$C$7-U41&gt;0,0,AJ40+1)</f>
        <v>0</v>
      </c>
      <c r="AK41">
        <f>IF(入牧日比較!$C$7-V41&gt;0,0,AK40+1)</f>
        <v>0</v>
      </c>
      <c r="AL41">
        <f>IF(入牧日比較!$C$7-W41&gt;0,0,AL40+1)</f>
        <v>0</v>
      </c>
      <c r="AM41">
        <f>IF(入牧日比較!$C$7-X41&gt;0,0,AM40+1)</f>
        <v>0</v>
      </c>
      <c r="AN41">
        <f>IF(入牧日比較!$C$7-Y41&gt;0,0,AN40+1)</f>
        <v>0</v>
      </c>
      <c r="AO41">
        <f>IF(入牧日比較!$C$7-Z41&gt;0,0,AO40+1)</f>
        <v>0</v>
      </c>
      <c r="AP41">
        <f>IF(入牧日比較!$C$7-AA41&gt;0,0,AP40+1)</f>
        <v>0</v>
      </c>
      <c r="AQ41">
        <f>IF(入牧日比較!$C$7-AB41&gt;0,0,AQ40+1)</f>
        <v>0</v>
      </c>
      <c r="AR41">
        <f>IF(入牧日比較!$C$7-AC41&gt;0,0,AR40+1)</f>
        <v>0</v>
      </c>
      <c r="AS41">
        <f>IF(入牧日比較!$C$7-AD41&gt;0,0,AS40+1)</f>
        <v>0</v>
      </c>
      <c r="AT41">
        <f>IF(入牧日比較!$C$7-AE41&gt;0,0,AT40+1)</f>
        <v>0</v>
      </c>
      <c r="AU41">
        <f>IF(入牧日比較!$C$7-AF41&gt;0,0,AU40+1)</f>
        <v>0</v>
      </c>
      <c r="AV41" s="1">
        <f t="shared" si="26"/>
        <v>42656</v>
      </c>
      <c r="AW41">
        <f t="shared" si="10"/>
        <v>15</v>
      </c>
    </row>
    <row r="42" spans="2:49" x14ac:dyDescent="0.45">
      <c r="B42" t="s">
        <v>86</v>
      </c>
      <c r="C42" s="1">
        <f>入牧日比較!F19</f>
        <v>42719</v>
      </c>
      <c r="D42" s="1">
        <f>入牧日比較!G19</f>
        <v>42736</v>
      </c>
      <c r="E42" s="1">
        <f>入牧日比較!H19</f>
        <v>42764</v>
      </c>
      <c r="F42" s="7">
        <v>0</v>
      </c>
      <c r="H42" s="1">
        <f t="shared" si="27"/>
        <v>42659</v>
      </c>
      <c r="I42">
        <v>39</v>
      </c>
      <c r="J42" s="3">
        <f t="shared" si="4"/>
        <v>43.161269099091669</v>
      </c>
      <c r="K42" s="3">
        <f t="shared" si="5"/>
        <v>82.016193545820073</v>
      </c>
      <c r="L42" s="3">
        <f t="shared" si="6"/>
        <v>63.022544529344401</v>
      </c>
      <c r="M42">
        <f>IF(H42&lt;入牧日比較!$C$10,0,入牧日比較!$C$9*0.02*入牧日比較!$C$8)</f>
        <v>24</v>
      </c>
      <c r="N42">
        <f>IF($H42&lt;入牧日比較!$C$11,0,入牧日比較!$C$9*0.02*入牧日比較!$C$8)</f>
        <v>0</v>
      </c>
      <c r="O42">
        <f>IF($H42&lt;入牧日比較!$C$12,0,入牧日比較!$C$9*0.02*入牧日比較!$C$8)</f>
        <v>0</v>
      </c>
      <c r="P42">
        <f>IF($H42&lt;入牧日比較!$C$13,0,入牧日比較!$C$9*0.02*入牧日比較!$C$8)</f>
        <v>0</v>
      </c>
      <c r="Q42">
        <f>IF($H42&lt;入牧日比較!$C$14,0,入牧日比較!$C$9*0.02*入牧日比較!$C$8)</f>
        <v>0</v>
      </c>
      <c r="R42" s="3">
        <f t="shared" si="11"/>
        <v>13.580171480929089</v>
      </c>
      <c r="S42" s="3">
        <f t="shared" si="12"/>
        <v>0</v>
      </c>
      <c r="T42" s="3">
        <f t="shared" si="13"/>
        <v>0</v>
      </c>
      <c r="U42" s="3">
        <f t="shared" si="14"/>
        <v>0</v>
      </c>
      <c r="V42" s="3">
        <f t="shared" si="15"/>
        <v>0</v>
      </c>
      <c r="W42" s="3">
        <f t="shared" si="16"/>
        <v>3.0447226786150665</v>
      </c>
      <c r="X42" s="3">
        <f t="shared" si="17"/>
        <v>0</v>
      </c>
      <c r="Y42" s="3">
        <f t="shared" si="18"/>
        <v>0</v>
      </c>
      <c r="Z42" s="3">
        <f t="shared" si="19"/>
        <v>0</v>
      </c>
      <c r="AA42" s="3">
        <f t="shared" si="20"/>
        <v>0</v>
      </c>
      <c r="AB42" s="3">
        <f t="shared" si="21"/>
        <v>0.6076415988118109</v>
      </c>
      <c r="AC42" s="3">
        <f t="shared" si="22"/>
        <v>0</v>
      </c>
      <c r="AD42" s="3">
        <f t="shared" si="23"/>
        <v>0</v>
      </c>
      <c r="AE42" s="3">
        <f t="shared" si="24"/>
        <v>0</v>
      </c>
      <c r="AF42" s="3">
        <f t="shared" si="25"/>
        <v>0</v>
      </c>
      <c r="AG42">
        <f>IF(入牧日比較!$C$7-R42&gt;0,0,AG41+1)</f>
        <v>0</v>
      </c>
      <c r="AH42">
        <f>IF(入牧日比較!$C$7-S42&gt;0,0,AH41+1)</f>
        <v>0</v>
      </c>
      <c r="AI42">
        <f>IF(入牧日比較!$C$7-T42&gt;0,0,AI41+1)</f>
        <v>0</v>
      </c>
      <c r="AJ42">
        <f>IF(入牧日比較!$C$7-U42&gt;0,0,AJ41+1)</f>
        <v>0</v>
      </c>
      <c r="AK42">
        <f>IF(入牧日比較!$C$7-V42&gt;0,0,AK41+1)</f>
        <v>0</v>
      </c>
      <c r="AL42">
        <f>IF(入牧日比較!$C$7-W42&gt;0,0,AL41+1)</f>
        <v>0</v>
      </c>
      <c r="AM42">
        <f>IF(入牧日比較!$C$7-X42&gt;0,0,AM41+1)</f>
        <v>0</v>
      </c>
      <c r="AN42">
        <f>IF(入牧日比較!$C$7-Y42&gt;0,0,AN41+1)</f>
        <v>0</v>
      </c>
      <c r="AO42">
        <f>IF(入牧日比較!$C$7-Z42&gt;0,0,AO41+1)</f>
        <v>0</v>
      </c>
      <c r="AP42">
        <f>IF(入牧日比較!$C$7-AA42&gt;0,0,AP41+1)</f>
        <v>0</v>
      </c>
      <c r="AQ42">
        <f>IF(入牧日比較!$C$7-AB42&gt;0,0,AQ41+1)</f>
        <v>0</v>
      </c>
      <c r="AR42">
        <f>IF(入牧日比較!$C$7-AC42&gt;0,0,AR41+1)</f>
        <v>0</v>
      </c>
      <c r="AS42">
        <f>IF(入牧日比較!$C$7-AD42&gt;0,0,AS41+1)</f>
        <v>0</v>
      </c>
      <c r="AT42">
        <f>IF(入牧日比較!$C$7-AE42&gt;0,0,AT41+1)</f>
        <v>0</v>
      </c>
      <c r="AU42">
        <f>IF(入牧日比較!$C$7-AF42&gt;0,0,AU41+1)</f>
        <v>0</v>
      </c>
      <c r="AV42" s="1">
        <f t="shared" si="26"/>
        <v>42657</v>
      </c>
      <c r="AW42">
        <f t="shared" si="10"/>
        <v>15</v>
      </c>
    </row>
    <row r="43" spans="2:49" x14ac:dyDescent="0.45">
      <c r="C43" s="1">
        <f>C42</f>
        <v>42719</v>
      </c>
      <c r="D43" s="1">
        <f t="shared" ref="D43:E43" si="36">D42</f>
        <v>42736</v>
      </c>
      <c r="E43" s="1">
        <f t="shared" si="36"/>
        <v>42764</v>
      </c>
      <c r="F43" s="7">
        <v>1400</v>
      </c>
      <c r="H43" s="1">
        <f t="shared" si="27"/>
        <v>42660</v>
      </c>
      <c r="I43">
        <v>40</v>
      </c>
      <c r="J43" s="3">
        <f t="shared" si="4"/>
        <v>46.362287126382043</v>
      </c>
      <c r="K43" s="3">
        <f t="shared" si="5"/>
        <v>88.86140254929785</v>
      </c>
      <c r="L43" s="3">
        <f t="shared" si="6"/>
        <v>67.569159052136015</v>
      </c>
      <c r="M43">
        <f>IF(H43&lt;入牧日比較!$C$10,0,入牧日比較!$C$9*0.02*入牧日比較!$C$8)</f>
        <v>24</v>
      </c>
      <c r="N43">
        <f>IF($H43&lt;入牧日比較!$C$11,0,入牧日比較!$C$9*0.02*入牧日比較!$C$8)</f>
        <v>0</v>
      </c>
      <c r="O43">
        <f>IF($H43&lt;入牧日比較!$C$12,0,入牧日比較!$C$9*0.02*入牧日比較!$C$8)</f>
        <v>0</v>
      </c>
      <c r="P43">
        <f>IF($H43&lt;入牧日比較!$C$13,0,入牧日比較!$C$9*0.02*入牧日比較!$C$8)</f>
        <v>0</v>
      </c>
      <c r="Q43">
        <f>IF($H43&lt;入牧日比較!$C$14,0,入牧日比較!$C$9*0.02*入牧日比較!$C$8)</f>
        <v>0</v>
      </c>
      <c r="R43" s="3">
        <f t="shared" si="11"/>
        <v>19.670314109285318</v>
      </c>
      <c r="S43" s="3">
        <f t="shared" si="12"/>
        <v>0</v>
      </c>
      <c r="T43" s="3">
        <f t="shared" si="13"/>
        <v>0</v>
      </c>
      <c r="U43" s="3">
        <f t="shared" si="14"/>
        <v>0</v>
      </c>
      <c r="V43" s="3">
        <f t="shared" si="15"/>
        <v>0</v>
      </c>
      <c r="W43" s="3">
        <f t="shared" si="16"/>
        <v>5.6489518880387655</v>
      </c>
      <c r="X43" s="3">
        <f t="shared" si="17"/>
        <v>0</v>
      </c>
      <c r="Y43" s="3">
        <f t="shared" si="18"/>
        <v>0</v>
      </c>
      <c r="Z43" s="3">
        <f t="shared" si="19"/>
        <v>0</v>
      </c>
      <c r="AA43" s="3">
        <f t="shared" si="20"/>
        <v>0</v>
      </c>
      <c r="AB43" s="3">
        <f t="shared" si="21"/>
        <v>1.3555282582584609</v>
      </c>
      <c r="AC43" s="3">
        <f t="shared" si="22"/>
        <v>0</v>
      </c>
      <c r="AD43" s="3">
        <f t="shared" si="23"/>
        <v>0</v>
      </c>
      <c r="AE43" s="3">
        <f t="shared" si="24"/>
        <v>0</v>
      </c>
      <c r="AF43" s="3">
        <f t="shared" si="25"/>
        <v>0</v>
      </c>
      <c r="AG43">
        <f>IF(入牧日比較!$C$7-R43&gt;0,0,AG42+1)</f>
        <v>0</v>
      </c>
      <c r="AH43">
        <f>IF(入牧日比較!$C$7-S43&gt;0,0,AH42+1)</f>
        <v>0</v>
      </c>
      <c r="AI43">
        <f>IF(入牧日比較!$C$7-T43&gt;0,0,AI42+1)</f>
        <v>0</v>
      </c>
      <c r="AJ43">
        <f>IF(入牧日比較!$C$7-U43&gt;0,0,AJ42+1)</f>
        <v>0</v>
      </c>
      <c r="AK43">
        <f>IF(入牧日比較!$C$7-V43&gt;0,0,AK42+1)</f>
        <v>0</v>
      </c>
      <c r="AL43">
        <f>IF(入牧日比較!$C$7-W43&gt;0,0,AL42+1)</f>
        <v>0</v>
      </c>
      <c r="AM43">
        <f>IF(入牧日比較!$C$7-X43&gt;0,0,AM42+1)</f>
        <v>0</v>
      </c>
      <c r="AN43">
        <f>IF(入牧日比較!$C$7-Y43&gt;0,0,AN42+1)</f>
        <v>0</v>
      </c>
      <c r="AO43">
        <f>IF(入牧日比較!$C$7-Z43&gt;0,0,AO42+1)</f>
        <v>0</v>
      </c>
      <c r="AP43">
        <f>IF(入牧日比較!$C$7-AA43&gt;0,0,AP42+1)</f>
        <v>0</v>
      </c>
      <c r="AQ43">
        <f>IF(入牧日比較!$C$7-AB43&gt;0,0,AQ42+1)</f>
        <v>0</v>
      </c>
      <c r="AR43">
        <f>IF(入牧日比較!$C$7-AC43&gt;0,0,AR42+1)</f>
        <v>0</v>
      </c>
      <c r="AS43">
        <f>IF(入牧日比較!$C$7-AD43&gt;0,0,AS42+1)</f>
        <v>0</v>
      </c>
      <c r="AT43">
        <f>IF(入牧日比較!$C$7-AE43&gt;0,0,AT42+1)</f>
        <v>0</v>
      </c>
      <c r="AU43">
        <f>IF(入牧日比較!$C$7-AF43&gt;0,0,AU42+1)</f>
        <v>0</v>
      </c>
      <c r="AV43" s="1">
        <f t="shared" si="26"/>
        <v>42658</v>
      </c>
      <c r="AW43">
        <f t="shared" si="10"/>
        <v>15</v>
      </c>
    </row>
    <row r="44" spans="2:49" x14ac:dyDescent="0.45">
      <c r="B44" t="s">
        <v>87</v>
      </c>
      <c r="C44" s="1">
        <f>入牧日比較!F20</f>
        <v>42746</v>
      </c>
      <c r="D44" s="1">
        <f>入牧日比較!G20</f>
        <v>42760</v>
      </c>
      <c r="E44" s="1">
        <f>入牧日比較!H20</f>
        <v>42788</v>
      </c>
      <c r="F44" s="7">
        <v>0</v>
      </c>
      <c r="H44" s="1">
        <f t="shared" si="27"/>
        <v>42661</v>
      </c>
      <c r="I44">
        <v>41</v>
      </c>
      <c r="J44" s="3">
        <f t="shared" si="4"/>
        <v>49.72197785565843</v>
      </c>
      <c r="K44" s="3">
        <f t="shared" si="5"/>
        <v>96.034690090052734</v>
      </c>
      <c r="L44" s="3">
        <f t="shared" si="6"/>
        <v>72.292784964374647</v>
      </c>
      <c r="M44">
        <f>IF(H44&lt;入牧日比較!$C$10,0,入牧日比較!$C$9*0.02*入牧日比較!$C$8)</f>
        <v>24</v>
      </c>
      <c r="N44">
        <f>IF($H44&lt;入牧日比較!$C$11,0,入牧日比較!$C$9*0.02*入牧日比較!$C$8)</f>
        <v>0</v>
      </c>
      <c r="O44">
        <f>IF($H44&lt;入牧日比較!$C$12,0,入牧日比較!$C$9*0.02*入牧日比較!$C$8)</f>
        <v>0</v>
      </c>
      <c r="P44">
        <f>IF($H44&lt;入牧日比較!$C$13,0,入牧日比較!$C$9*0.02*入牧日比較!$C$8)</f>
        <v>0</v>
      </c>
      <c r="Q44">
        <f>IF($H44&lt;入牧日比較!$C$14,0,入牧日比較!$C$9*0.02*入牧日比較!$C$8)</f>
        <v>0</v>
      </c>
      <c r="R44" s="3">
        <f t="shared" si="11"/>
        <v>25.348948655886293</v>
      </c>
      <c r="S44" s="3">
        <f t="shared" si="12"/>
        <v>0</v>
      </c>
      <c r="T44" s="3">
        <f t="shared" si="13"/>
        <v>0</v>
      </c>
      <c r="U44" s="3">
        <f t="shared" si="14"/>
        <v>0</v>
      </c>
      <c r="V44" s="3">
        <f t="shared" si="15"/>
        <v>0</v>
      </c>
      <c r="W44" s="3">
        <f t="shared" si="16"/>
        <v>8.7543185538104922</v>
      </c>
      <c r="X44" s="3">
        <f t="shared" si="17"/>
        <v>0</v>
      </c>
      <c r="Y44" s="3">
        <f t="shared" si="18"/>
        <v>0</v>
      </c>
      <c r="Z44" s="3">
        <f t="shared" si="19"/>
        <v>0</v>
      </c>
      <c r="AA44" s="3">
        <f t="shared" si="20"/>
        <v>0</v>
      </c>
      <c r="AB44" s="3">
        <f t="shared" si="21"/>
        <v>2.4279738806625017</v>
      </c>
      <c r="AC44" s="3">
        <f t="shared" si="22"/>
        <v>0</v>
      </c>
      <c r="AD44" s="3">
        <f t="shared" si="23"/>
        <v>0</v>
      </c>
      <c r="AE44" s="3">
        <f t="shared" si="24"/>
        <v>0</v>
      </c>
      <c r="AF44" s="3">
        <f t="shared" si="25"/>
        <v>0</v>
      </c>
      <c r="AG44">
        <f>IF(入牧日比較!$C$7-R44&gt;0,0,AG43+1)</f>
        <v>0</v>
      </c>
      <c r="AH44">
        <f>IF(入牧日比較!$C$7-S44&gt;0,0,AH43+1)</f>
        <v>0</v>
      </c>
      <c r="AI44">
        <f>IF(入牧日比較!$C$7-T44&gt;0,0,AI43+1)</f>
        <v>0</v>
      </c>
      <c r="AJ44">
        <f>IF(入牧日比較!$C$7-U44&gt;0,0,AJ43+1)</f>
        <v>0</v>
      </c>
      <c r="AK44">
        <f>IF(入牧日比較!$C$7-V44&gt;0,0,AK43+1)</f>
        <v>0</v>
      </c>
      <c r="AL44">
        <f>IF(入牧日比較!$C$7-W44&gt;0,0,AL43+1)</f>
        <v>0</v>
      </c>
      <c r="AM44">
        <f>IF(入牧日比較!$C$7-X44&gt;0,0,AM43+1)</f>
        <v>0</v>
      </c>
      <c r="AN44">
        <f>IF(入牧日比較!$C$7-Y44&gt;0,0,AN43+1)</f>
        <v>0</v>
      </c>
      <c r="AO44">
        <f>IF(入牧日比較!$C$7-Z44&gt;0,0,AO43+1)</f>
        <v>0</v>
      </c>
      <c r="AP44">
        <f>IF(入牧日比較!$C$7-AA44&gt;0,0,AP43+1)</f>
        <v>0</v>
      </c>
      <c r="AQ44">
        <f>IF(入牧日比較!$C$7-AB44&gt;0,0,AQ43+1)</f>
        <v>0</v>
      </c>
      <c r="AR44">
        <f>IF(入牧日比較!$C$7-AC44&gt;0,0,AR43+1)</f>
        <v>0</v>
      </c>
      <c r="AS44">
        <f>IF(入牧日比較!$C$7-AD44&gt;0,0,AS43+1)</f>
        <v>0</v>
      </c>
      <c r="AT44">
        <f>IF(入牧日比較!$C$7-AE44&gt;0,0,AT43+1)</f>
        <v>0</v>
      </c>
      <c r="AU44">
        <f>IF(入牧日比較!$C$7-AF44&gt;0,0,AU43+1)</f>
        <v>0</v>
      </c>
      <c r="AV44" s="1">
        <f t="shared" si="26"/>
        <v>42659</v>
      </c>
      <c r="AW44">
        <f t="shared" si="10"/>
        <v>15</v>
      </c>
    </row>
    <row r="45" spans="2:49" x14ac:dyDescent="0.45">
      <c r="C45" s="1">
        <f>C44</f>
        <v>42746</v>
      </c>
      <c r="D45" s="1">
        <f t="shared" ref="D45:E45" si="37">D44</f>
        <v>42760</v>
      </c>
      <c r="E45" s="1">
        <f t="shared" si="37"/>
        <v>42788</v>
      </c>
      <c r="F45" s="7">
        <v>1400</v>
      </c>
      <c r="H45" s="1">
        <f t="shared" si="27"/>
        <v>42662</v>
      </c>
      <c r="I45">
        <v>42</v>
      </c>
      <c r="J45" s="3">
        <f t="shared" si="4"/>
        <v>53.242695151744556</v>
      </c>
      <c r="K45" s="3">
        <f t="shared" si="5"/>
        <v>103.53309640936713</v>
      </c>
      <c r="L45" s="3">
        <f t="shared" si="6"/>
        <v>77.190241560423729</v>
      </c>
      <c r="M45">
        <f>IF(H45&lt;入牧日比較!$C$10,0,入牧日比較!$C$9*0.02*入牧日比較!$C$8)</f>
        <v>24</v>
      </c>
      <c r="N45">
        <f>IF($H45&lt;入牧日比較!$C$11,0,入牧日比較!$C$9*0.02*入牧日比較!$C$8)</f>
        <v>0</v>
      </c>
      <c r="O45">
        <f>IF($H45&lt;入牧日比較!$C$12,0,入牧日比較!$C$9*0.02*入牧日比較!$C$8)</f>
        <v>0</v>
      </c>
      <c r="P45">
        <f>IF($H45&lt;入牧日比較!$C$13,0,入牧日比較!$C$9*0.02*入牧日比較!$C$8)</f>
        <v>0</v>
      </c>
      <c r="Q45">
        <f>IF($H45&lt;入牧日比較!$C$14,0,入牧日比較!$C$9*0.02*入牧日比較!$C$8)</f>
        <v>0</v>
      </c>
      <c r="R45" s="3">
        <f t="shared" si="11"/>
        <v>30.652078791799763</v>
      </c>
      <c r="S45" s="3">
        <f t="shared" si="12"/>
        <v>0</v>
      </c>
      <c r="T45" s="3">
        <f t="shared" si="13"/>
        <v>0</v>
      </c>
      <c r="U45" s="3">
        <f t="shared" si="14"/>
        <v>0</v>
      </c>
      <c r="V45" s="3">
        <f t="shared" si="15"/>
        <v>0</v>
      </c>
      <c r="W45" s="3">
        <f t="shared" si="16"/>
        <v>12.237385362151464</v>
      </c>
      <c r="X45" s="3">
        <f t="shared" si="17"/>
        <v>0</v>
      </c>
      <c r="Y45" s="3">
        <f t="shared" si="18"/>
        <v>0</v>
      </c>
      <c r="Z45" s="3">
        <f t="shared" si="19"/>
        <v>0</v>
      </c>
      <c r="AA45" s="3">
        <f t="shared" si="20"/>
        <v>0</v>
      </c>
      <c r="AB45" s="3">
        <f t="shared" si="21"/>
        <v>3.8185363630736582</v>
      </c>
      <c r="AC45" s="3">
        <f t="shared" si="22"/>
        <v>0</v>
      </c>
      <c r="AD45" s="3">
        <f t="shared" si="23"/>
        <v>0</v>
      </c>
      <c r="AE45" s="3">
        <f t="shared" si="24"/>
        <v>0</v>
      </c>
      <c r="AF45" s="3">
        <f t="shared" si="25"/>
        <v>0</v>
      </c>
      <c r="AG45">
        <f>IF(入牧日比較!$C$7-R45&gt;0,0,AG44+1)</f>
        <v>0</v>
      </c>
      <c r="AH45">
        <f>IF(入牧日比較!$C$7-S45&gt;0,0,AH44+1)</f>
        <v>0</v>
      </c>
      <c r="AI45">
        <f>IF(入牧日比較!$C$7-T45&gt;0,0,AI44+1)</f>
        <v>0</v>
      </c>
      <c r="AJ45">
        <f>IF(入牧日比較!$C$7-U45&gt;0,0,AJ44+1)</f>
        <v>0</v>
      </c>
      <c r="AK45">
        <f>IF(入牧日比較!$C$7-V45&gt;0,0,AK44+1)</f>
        <v>0</v>
      </c>
      <c r="AL45">
        <f>IF(入牧日比較!$C$7-W45&gt;0,0,AL44+1)</f>
        <v>0</v>
      </c>
      <c r="AM45">
        <f>IF(入牧日比較!$C$7-X45&gt;0,0,AM44+1)</f>
        <v>0</v>
      </c>
      <c r="AN45">
        <f>IF(入牧日比較!$C$7-Y45&gt;0,0,AN44+1)</f>
        <v>0</v>
      </c>
      <c r="AO45">
        <f>IF(入牧日比較!$C$7-Z45&gt;0,0,AO44+1)</f>
        <v>0</v>
      </c>
      <c r="AP45">
        <f>IF(入牧日比較!$C$7-AA45&gt;0,0,AP44+1)</f>
        <v>0</v>
      </c>
      <c r="AQ45">
        <f>IF(入牧日比較!$C$7-AB45&gt;0,0,AQ44+1)</f>
        <v>0</v>
      </c>
      <c r="AR45">
        <f>IF(入牧日比較!$C$7-AC45&gt;0,0,AR44+1)</f>
        <v>0</v>
      </c>
      <c r="AS45">
        <f>IF(入牧日比較!$C$7-AD45&gt;0,0,AS44+1)</f>
        <v>0</v>
      </c>
      <c r="AT45">
        <f>IF(入牧日比較!$C$7-AE45&gt;0,0,AT44+1)</f>
        <v>0</v>
      </c>
      <c r="AU45">
        <f>IF(入牧日比較!$C$7-AF45&gt;0,0,AU44+1)</f>
        <v>0</v>
      </c>
      <c r="AV45" s="1">
        <f t="shared" si="26"/>
        <v>42660</v>
      </c>
      <c r="AW45">
        <f t="shared" si="10"/>
        <v>15</v>
      </c>
    </row>
    <row r="46" spans="2:49" x14ac:dyDescent="0.45">
      <c r="H46" s="1">
        <f t="shared" si="27"/>
        <v>42663</v>
      </c>
      <c r="I46">
        <v>43</v>
      </c>
      <c r="J46" s="3">
        <f t="shared" si="4"/>
        <v>56.926517663150889</v>
      </c>
      <c r="K46" s="3">
        <f t="shared" si="5"/>
        <v>111.35248858546717</v>
      </c>
      <c r="L46" s="3">
        <f t="shared" si="6"/>
        <v>82.257816147219813</v>
      </c>
      <c r="M46">
        <f>IF(H46&lt;入牧日比較!$C$10,0,入牧日比較!$C$9*0.02*入牧日比較!$C$8)</f>
        <v>24</v>
      </c>
      <c r="N46">
        <f>IF($H46&lt;入牧日比較!$C$11,0,入牧日比較!$C$9*0.02*入牧日比較!$C$8)</f>
        <v>24</v>
      </c>
      <c r="O46">
        <f>IF($H46&lt;入牧日比較!$C$12,0,入牧日比較!$C$9*0.02*入牧日比較!$C$8)</f>
        <v>0</v>
      </c>
      <c r="P46">
        <f>IF($H46&lt;入牧日比較!$C$13,0,入牧日比較!$C$9*0.02*入牧日比較!$C$8)</f>
        <v>0</v>
      </c>
      <c r="Q46">
        <f>IF($H46&lt;入牧日比較!$C$14,0,入牧日比較!$C$9*0.02*入牧日比較!$C$8)</f>
        <v>0</v>
      </c>
      <c r="R46" s="3">
        <f t="shared" si="11"/>
        <v>35.612033357213846</v>
      </c>
      <c r="S46" s="3">
        <f t="shared" si="12"/>
        <v>4.9599545654140815</v>
      </c>
      <c r="T46" s="3">
        <f t="shared" si="13"/>
        <v>0</v>
      </c>
      <c r="U46" s="3">
        <f t="shared" si="14"/>
        <v>0</v>
      </c>
      <c r="V46" s="3">
        <f t="shared" si="15"/>
        <v>0</v>
      </c>
      <c r="W46" s="3">
        <f t="shared" si="16"/>
        <v>15.999897575774707</v>
      </c>
      <c r="X46" s="3">
        <f t="shared" si="17"/>
        <v>0.5240332514629229</v>
      </c>
      <c r="Y46" s="3">
        <f t="shared" si="18"/>
        <v>0</v>
      </c>
      <c r="Z46" s="3">
        <f t="shared" si="19"/>
        <v>0</v>
      </c>
      <c r="AA46" s="3">
        <f t="shared" si="20"/>
        <v>0</v>
      </c>
      <c r="AB46" s="3">
        <f t="shared" si="21"/>
        <v>5.5089708699080928</v>
      </c>
      <c r="AC46" s="3">
        <f t="shared" si="22"/>
        <v>5.5365597611250934E-2</v>
      </c>
      <c r="AD46" s="3">
        <f t="shared" si="23"/>
        <v>0</v>
      </c>
      <c r="AE46" s="3">
        <f t="shared" si="24"/>
        <v>0</v>
      </c>
      <c r="AF46" s="3">
        <f t="shared" si="25"/>
        <v>0</v>
      </c>
      <c r="AG46">
        <f>IF(入牧日比較!$C$7-R46&gt;0,0,AG45+1)</f>
        <v>0</v>
      </c>
      <c r="AH46">
        <f>IF(入牧日比較!$C$7-S46&gt;0,0,AH45+1)</f>
        <v>0</v>
      </c>
      <c r="AI46">
        <f>IF(入牧日比較!$C$7-T46&gt;0,0,AI45+1)</f>
        <v>0</v>
      </c>
      <c r="AJ46">
        <f>IF(入牧日比較!$C$7-U46&gt;0,0,AJ45+1)</f>
        <v>0</v>
      </c>
      <c r="AK46">
        <f>IF(入牧日比較!$C$7-V46&gt;0,0,AK45+1)</f>
        <v>0</v>
      </c>
      <c r="AL46">
        <f>IF(入牧日比較!$C$7-W46&gt;0,0,AL45+1)</f>
        <v>0</v>
      </c>
      <c r="AM46">
        <f>IF(入牧日比較!$C$7-X46&gt;0,0,AM45+1)</f>
        <v>0</v>
      </c>
      <c r="AN46">
        <f>IF(入牧日比較!$C$7-Y46&gt;0,0,AN45+1)</f>
        <v>0</v>
      </c>
      <c r="AO46">
        <f>IF(入牧日比較!$C$7-Z46&gt;0,0,AO45+1)</f>
        <v>0</v>
      </c>
      <c r="AP46">
        <f>IF(入牧日比較!$C$7-AA46&gt;0,0,AP45+1)</f>
        <v>0</v>
      </c>
      <c r="AQ46">
        <f>IF(入牧日比較!$C$7-AB46&gt;0,0,AQ45+1)</f>
        <v>0</v>
      </c>
      <c r="AR46">
        <f>IF(入牧日比較!$C$7-AC46&gt;0,0,AR45+1)</f>
        <v>0</v>
      </c>
      <c r="AS46">
        <f>IF(入牧日比較!$C$7-AD46&gt;0,0,AS45+1)</f>
        <v>0</v>
      </c>
      <c r="AT46">
        <f>IF(入牧日比較!$C$7-AE46&gt;0,0,AT45+1)</f>
        <v>0</v>
      </c>
      <c r="AU46">
        <f>IF(入牧日比較!$C$7-AF46&gt;0,0,AU45+1)</f>
        <v>0</v>
      </c>
      <c r="AV46" s="1">
        <f t="shared" si="26"/>
        <v>42661</v>
      </c>
      <c r="AW46">
        <f t="shared" si="10"/>
        <v>15</v>
      </c>
    </row>
    <row r="47" spans="2:49" x14ac:dyDescent="0.45">
      <c r="H47" s="1">
        <f t="shared" si="27"/>
        <v>42664</v>
      </c>
      <c r="I47">
        <v>44</v>
      </c>
      <c r="J47" s="3">
        <f t="shared" si="4"/>
        <v>60.775240342043524</v>
      </c>
      <c r="K47" s="3">
        <f t="shared" si="5"/>
        <v>119.48759677520914</v>
      </c>
      <c r="L47" s="3">
        <f t="shared" si="6"/>
        <v>87.491290191952643</v>
      </c>
      <c r="M47">
        <f>IF(H47&lt;入牧日比較!$C$10,0,入牧日比較!$C$9*0.02*入牧日比較!$C$8)</f>
        <v>24</v>
      </c>
      <c r="N47">
        <f>IF($H47&lt;入牧日比較!$C$11,0,入牧日比較!$C$9*0.02*入牧日比較!$C$8)</f>
        <v>24</v>
      </c>
      <c r="O47">
        <f>IF($H47&lt;入牧日比較!$C$12,0,入牧日比較!$C$9*0.02*入牧日比較!$C$8)</f>
        <v>0</v>
      </c>
      <c r="P47">
        <f>IF($H47&lt;入牧日比較!$C$13,0,入牧日比較!$C$9*0.02*入牧日比較!$C$8)</f>
        <v>0</v>
      </c>
      <c r="Q47">
        <f>IF($H47&lt;入牧日比較!$C$14,0,入牧日比較!$C$9*0.02*入牧日比較!$C$8)</f>
        <v>0</v>
      </c>
      <c r="R47" s="3">
        <f t="shared" si="11"/>
        <v>40.257888142606483</v>
      </c>
      <c r="S47" s="3">
        <f t="shared" si="12"/>
        <v>9.6058093508067195</v>
      </c>
      <c r="T47" s="3">
        <f t="shared" si="13"/>
        <v>0</v>
      </c>
      <c r="U47" s="3">
        <f t="shared" si="14"/>
        <v>0</v>
      </c>
      <c r="V47" s="3">
        <f t="shared" si="15"/>
        <v>0</v>
      </c>
      <c r="W47" s="3">
        <f t="shared" si="16"/>
        <v>19.963674789684617</v>
      </c>
      <c r="X47" s="3">
        <f t="shared" si="17"/>
        <v>1.4698177916508088</v>
      </c>
      <c r="Y47" s="3">
        <f t="shared" si="18"/>
        <v>0</v>
      </c>
      <c r="Z47" s="3">
        <f t="shared" si="19"/>
        <v>0</v>
      </c>
      <c r="AA47" s="3">
        <f t="shared" si="20"/>
        <v>0</v>
      </c>
      <c r="AB47" s="3">
        <f t="shared" si="21"/>
        <v>7.4745871227266703</v>
      </c>
      <c r="AC47" s="3">
        <f t="shared" si="22"/>
        <v>0.20008332971153331</v>
      </c>
      <c r="AD47" s="3">
        <f t="shared" si="23"/>
        <v>0</v>
      </c>
      <c r="AE47" s="3">
        <f t="shared" si="24"/>
        <v>0</v>
      </c>
      <c r="AF47" s="3">
        <f t="shared" si="25"/>
        <v>0</v>
      </c>
      <c r="AG47">
        <f>IF(入牧日比較!$C$7-R47&gt;0,0,AG46+1)</f>
        <v>0</v>
      </c>
      <c r="AH47">
        <f>IF(入牧日比較!$C$7-S47&gt;0,0,AH46+1)</f>
        <v>0</v>
      </c>
      <c r="AI47">
        <f>IF(入牧日比較!$C$7-T47&gt;0,0,AI46+1)</f>
        <v>0</v>
      </c>
      <c r="AJ47">
        <f>IF(入牧日比較!$C$7-U47&gt;0,0,AJ46+1)</f>
        <v>0</v>
      </c>
      <c r="AK47">
        <f>IF(入牧日比較!$C$7-V47&gt;0,0,AK46+1)</f>
        <v>0</v>
      </c>
      <c r="AL47">
        <f>IF(入牧日比較!$C$7-W47&gt;0,0,AL46+1)</f>
        <v>0</v>
      </c>
      <c r="AM47">
        <f>IF(入牧日比較!$C$7-X47&gt;0,0,AM46+1)</f>
        <v>0</v>
      </c>
      <c r="AN47">
        <f>IF(入牧日比較!$C$7-Y47&gt;0,0,AN46+1)</f>
        <v>0</v>
      </c>
      <c r="AO47">
        <f>IF(入牧日比較!$C$7-Z47&gt;0,0,AO46+1)</f>
        <v>0</v>
      </c>
      <c r="AP47">
        <f>IF(入牧日比較!$C$7-AA47&gt;0,0,AP46+1)</f>
        <v>0</v>
      </c>
      <c r="AQ47">
        <f>IF(入牧日比較!$C$7-AB47&gt;0,0,AQ46+1)</f>
        <v>0</v>
      </c>
      <c r="AR47">
        <f>IF(入牧日比較!$C$7-AC47&gt;0,0,AR46+1)</f>
        <v>0</v>
      </c>
      <c r="AS47">
        <f>IF(入牧日比較!$C$7-AD47&gt;0,0,AS46+1)</f>
        <v>0</v>
      </c>
      <c r="AT47">
        <f>IF(入牧日比較!$C$7-AE47&gt;0,0,AT46+1)</f>
        <v>0</v>
      </c>
      <c r="AU47">
        <f>IF(入牧日比較!$C$7-AF47&gt;0,0,AU46+1)</f>
        <v>0</v>
      </c>
      <c r="AV47" s="1">
        <f t="shared" si="26"/>
        <v>42662</v>
      </c>
      <c r="AW47">
        <f t="shared" si="10"/>
        <v>15</v>
      </c>
    </row>
    <row r="48" spans="2:49" x14ac:dyDescent="0.45">
      <c r="H48" s="1">
        <f t="shared" si="27"/>
        <v>42665</v>
      </c>
      <c r="I48">
        <v>45</v>
      </c>
      <c r="J48" s="3">
        <f t="shared" si="4"/>
        <v>64.790367286046191</v>
      </c>
      <c r="K48" s="3">
        <f t="shared" si="5"/>
        <v>127.93205825312904</v>
      </c>
      <c r="L48" s="3">
        <f t="shared" si="6"/>
        <v>92.885968000980114</v>
      </c>
      <c r="M48">
        <f>IF(H48&lt;入牧日比較!$C$10,0,入牧日比較!$C$9*0.02*入牧日比較!$C$8)</f>
        <v>24</v>
      </c>
      <c r="N48">
        <f>IF($H48&lt;入牧日比較!$C$11,0,入牧日比較!$C$9*0.02*入牧日比較!$C$8)</f>
        <v>24</v>
      </c>
      <c r="O48">
        <f>IF($H48&lt;入牧日比較!$C$12,0,入牧日比較!$C$9*0.02*入牧日比較!$C$8)</f>
        <v>0</v>
      </c>
      <c r="P48">
        <f>IF($H48&lt;入牧日比較!$C$13,0,入牧日比較!$C$9*0.02*入牧日比較!$C$8)</f>
        <v>0</v>
      </c>
      <c r="Q48">
        <f>IF($H48&lt;入牧日比較!$C$14,0,入牧日比較!$C$9*0.02*入牧日比較!$C$8)</f>
        <v>0</v>
      </c>
      <c r="R48" s="3">
        <f t="shared" si="11"/>
        <v>44.615834439312856</v>
      </c>
      <c r="S48" s="3">
        <f t="shared" si="12"/>
        <v>13.963755647513089</v>
      </c>
      <c r="T48" s="3">
        <f t="shared" si="13"/>
        <v>0</v>
      </c>
      <c r="U48" s="3">
        <f t="shared" si="14"/>
        <v>0</v>
      </c>
      <c r="V48" s="3">
        <f t="shared" si="15"/>
        <v>0</v>
      </c>
      <c r="W48" s="3">
        <f t="shared" si="16"/>
        <v>24.066572664083747</v>
      </c>
      <c r="X48" s="3">
        <f t="shared" si="17"/>
        <v>2.7539328168385495</v>
      </c>
      <c r="Y48" s="3">
        <f t="shared" si="18"/>
        <v>0</v>
      </c>
      <c r="Z48" s="3">
        <f t="shared" si="19"/>
        <v>0</v>
      </c>
      <c r="AA48" s="3">
        <f t="shared" si="20"/>
        <v>0</v>
      </c>
      <c r="AB48" s="3">
        <f t="shared" si="21"/>
        <v>9.6877630291832162</v>
      </c>
      <c r="AC48" s="3">
        <f t="shared" si="22"/>
        <v>0.4533365803217872</v>
      </c>
      <c r="AD48" s="3">
        <f t="shared" si="23"/>
        <v>0</v>
      </c>
      <c r="AE48" s="3">
        <f t="shared" si="24"/>
        <v>0</v>
      </c>
      <c r="AF48" s="3">
        <f t="shared" si="25"/>
        <v>0</v>
      </c>
      <c r="AG48">
        <f>IF(入牧日比較!$C$7-R48&gt;0,0,AG47+1)</f>
        <v>0</v>
      </c>
      <c r="AH48">
        <f>IF(入牧日比較!$C$7-S48&gt;0,0,AH47+1)</f>
        <v>0</v>
      </c>
      <c r="AI48">
        <f>IF(入牧日比較!$C$7-T48&gt;0,0,AI47+1)</f>
        <v>0</v>
      </c>
      <c r="AJ48">
        <f>IF(入牧日比較!$C$7-U48&gt;0,0,AJ47+1)</f>
        <v>0</v>
      </c>
      <c r="AK48">
        <f>IF(入牧日比較!$C$7-V48&gt;0,0,AK47+1)</f>
        <v>0</v>
      </c>
      <c r="AL48">
        <f>IF(入牧日比較!$C$7-W48&gt;0,0,AL47+1)</f>
        <v>0</v>
      </c>
      <c r="AM48">
        <f>IF(入牧日比較!$C$7-X48&gt;0,0,AM47+1)</f>
        <v>0</v>
      </c>
      <c r="AN48">
        <f>IF(入牧日比較!$C$7-Y48&gt;0,0,AN47+1)</f>
        <v>0</v>
      </c>
      <c r="AO48">
        <f>IF(入牧日比較!$C$7-Z48&gt;0,0,AO47+1)</f>
        <v>0</v>
      </c>
      <c r="AP48">
        <f>IF(入牧日比較!$C$7-AA48&gt;0,0,AP47+1)</f>
        <v>0</v>
      </c>
      <c r="AQ48">
        <f>IF(入牧日比較!$C$7-AB48&gt;0,0,AQ47+1)</f>
        <v>0</v>
      </c>
      <c r="AR48">
        <f>IF(入牧日比較!$C$7-AC48&gt;0,0,AR47+1)</f>
        <v>0</v>
      </c>
      <c r="AS48">
        <f>IF(入牧日比較!$C$7-AD48&gt;0,0,AS47+1)</f>
        <v>0</v>
      </c>
      <c r="AT48">
        <f>IF(入牧日比較!$C$7-AE48&gt;0,0,AT47+1)</f>
        <v>0</v>
      </c>
      <c r="AU48">
        <f>IF(入牧日比較!$C$7-AF48&gt;0,0,AU47+1)</f>
        <v>0</v>
      </c>
      <c r="AV48" s="1">
        <f t="shared" si="26"/>
        <v>42663</v>
      </c>
      <c r="AW48">
        <f t="shared" si="10"/>
        <v>15</v>
      </c>
    </row>
    <row r="49" spans="8:49" x14ac:dyDescent="0.45">
      <c r="H49" s="1">
        <f t="shared" si="27"/>
        <v>42666</v>
      </c>
      <c r="I49">
        <v>46</v>
      </c>
      <c r="J49" s="3">
        <f t="shared" si="4"/>
        <v>68.973105917605821</v>
      </c>
      <c r="K49" s="3">
        <f t="shared" si="5"/>
        <v>136.6784684322258</v>
      </c>
      <c r="L49" s="3">
        <f t="shared" si="6"/>
        <v>98.436707554715127</v>
      </c>
      <c r="M49">
        <f>IF(H49&lt;入牧日比較!$C$10,0,入牧日比較!$C$9*0.02*入牧日比較!$C$8)</f>
        <v>24</v>
      </c>
      <c r="N49">
        <f>IF($H49&lt;入牧日比較!$C$11,0,入牧日比較!$C$9*0.02*入牧日比較!$C$8)</f>
        <v>24</v>
      </c>
      <c r="O49">
        <f>IF($H49&lt;入牧日比較!$C$12,0,入牧日比較!$C$9*0.02*入牧日比較!$C$8)</f>
        <v>0</v>
      </c>
      <c r="P49">
        <f>IF($H49&lt;入牧日比較!$C$13,0,入牧日比較!$C$9*0.02*入牧日比較!$C$8)</f>
        <v>0</v>
      </c>
      <c r="Q49">
        <f>IF($H49&lt;入牧日比較!$C$14,0,入牧日比較!$C$9*0.02*入牧日比較!$C$8)</f>
        <v>0</v>
      </c>
      <c r="R49" s="3">
        <f t="shared" si="11"/>
        <v>48.709501636405079</v>
      </c>
      <c r="S49" s="3">
        <f t="shared" si="12"/>
        <v>18.057422844605313</v>
      </c>
      <c r="T49" s="3">
        <f t="shared" si="13"/>
        <v>0</v>
      </c>
      <c r="U49" s="3">
        <f t="shared" si="14"/>
        <v>0</v>
      </c>
      <c r="V49" s="3">
        <f t="shared" si="15"/>
        <v>0</v>
      </c>
      <c r="W49" s="3">
        <f t="shared" si="16"/>
        <v>28.25928104750006</v>
      </c>
      <c r="X49" s="3">
        <f t="shared" si="17"/>
        <v>4.3082395865650804</v>
      </c>
      <c r="Y49" s="3">
        <f t="shared" si="18"/>
        <v>0</v>
      </c>
      <c r="Z49" s="3">
        <f t="shared" si="19"/>
        <v>0</v>
      </c>
      <c r="AA49" s="3">
        <f t="shared" si="20"/>
        <v>0</v>
      </c>
      <c r="AB49" s="3">
        <f t="shared" si="21"/>
        <v>12.1202027088497</v>
      </c>
      <c r="AC49" s="3">
        <f t="shared" si="22"/>
        <v>0.82417166640398942</v>
      </c>
      <c r="AD49" s="3">
        <f t="shared" si="23"/>
        <v>0</v>
      </c>
      <c r="AE49" s="3">
        <f t="shared" si="24"/>
        <v>0</v>
      </c>
      <c r="AF49" s="3">
        <f t="shared" si="25"/>
        <v>0</v>
      </c>
      <c r="AG49">
        <f>IF(入牧日比較!$C$7-R49&gt;0,0,AG48+1)</f>
        <v>0</v>
      </c>
      <c r="AH49">
        <f>IF(入牧日比較!$C$7-S49&gt;0,0,AH48+1)</f>
        <v>0</v>
      </c>
      <c r="AI49">
        <f>IF(入牧日比較!$C$7-T49&gt;0,0,AI48+1)</f>
        <v>0</v>
      </c>
      <c r="AJ49">
        <f>IF(入牧日比較!$C$7-U49&gt;0,0,AJ48+1)</f>
        <v>0</v>
      </c>
      <c r="AK49">
        <f>IF(入牧日比較!$C$7-V49&gt;0,0,AK48+1)</f>
        <v>0</v>
      </c>
      <c r="AL49">
        <f>IF(入牧日比較!$C$7-W49&gt;0,0,AL48+1)</f>
        <v>0</v>
      </c>
      <c r="AM49">
        <f>IF(入牧日比較!$C$7-X49&gt;0,0,AM48+1)</f>
        <v>0</v>
      </c>
      <c r="AN49">
        <f>IF(入牧日比較!$C$7-Y49&gt;0,0,AN48+1)</f>
        <v>0</v>
      </c>
      <c r="AO49">
        <f>IF(入牧日比較!$C$7-Z49&gt;0,0,AO48+1)</f>
        <v>0</v>
      </c>
      <c r="AP49">
        <f>IF(入牧日比較!$C$7-AA49&gt;0,0,AP48+1)</f>
        <v>0</v>
      </c>
      <c r="AQ49">
        <f>IF(入牧日比較!$C$7-AB49&gt;0,0,AQ48+1)</f>
        <v>0</v>
      </c>
      <c r="AR49">
        <f>IF(入牧日比較!$C$7-AC49&gt;0,0,AR48+1)</f>
        <v>0</v>
      </c>
      <c r="AS49">
        <f>IF(入牧日比較!$C$7-AD49&gt;0,0,AS48+1)</f>
        <v>0</v>
      </c>
      <c r="AT49">
        <f>IF(入牧日比較!$C$7-AE49&gt;0,0,AT48+1)</f>
        <v>0</v>
      </c>
      <c r="AU49">
        <f>IF(入牧日比較!$C$7-AF49&gt;0,0,AU48+1)</f>
        <v>0</v>
      </c>
      <c r="AV49" s="1">
        <f t="shared" si="26"/>
        <v>42664</v>
      </c>
      <c r="AW49">
        <f t="shared" si="10"/>
        <v>15</v>
      </c>
    </row>
    <row r="50" spans="8:49" x14ac:dyDescent="0.45">
      <c r="H50" s="1">
        <f t="shared" si="27"/>
        <v>42667</v>
      </c>
      <c r="I50">
        <v>47</v>
      </c>
      <c r="J50" s="3">
        <f t="shared" si="4"/>
        <v>73.324362506403347</v>
      </c>
      <c r="K50" s="3">
        <f t="shared" si="5"/>
        <v>145.7184380148089</v>
      </c>
      <c r="L50" s="3">
        <f t="shared" si="6"/>
        <v>104.13795312409519</v>
      </c>
      <c r="M50">
        <f>IF(H50&lt;入牧日比較!$C$10,0,入牧日比較!$C$9*0.02*入牧日比較!$C$8)</f>
        <v>24</v>
      </c>
      <c r="N50">
        <f>IF($H50&lt;入牧日比較!$C$11,0,入牧日比較!$C$9*0.02*入牧日比較!$C$8)</f>
        <v>24</v>
      </c>
      <c r="O50">
        <f>IF($H50&lt;入牧日比較!$C$12,0,入牧日比較!$C$9*0.02*入牧日比較!$C$8)</f>
        <v>0</v>
      </c>
      <c r="P50">
        <f>IF($H50&lt;入牧日比較!$C$13,0,入牧日比較!$C$9*0.02*入牧日比較!$C$8)</f>
        <v>0</v>
      </c>
      <c r="Q50">
        <f>IF($H50&lt;入牧日比較!$C$14,0,入牧日比較!$C$9*0.02*入牧日比較!$C$8)</f>
        <v>0</v>
      </c>
      <c r="R50" s="3">
        <f t="shared" si="11"/>
        <v>52.560240074830823</v>
      </c>
      <c r="S50" s="3">
        <f t="shared" si="12"/>
        <v>21.908161283031056</v>
      </c>
      <c r="T50" s="3">
        <f t="shared" si="13"/>
        <v>0</v>
      </c>
      <c r="U50" s="3">
        <f t="shared" si="14"/>
        <v>0</v>
      </c>
      <c r="V50" s="3">
        <f t="shared" si="15"/>
        <v>0</v>
      </c>
      <c r="W50" s="3">
        <f t="shared" si="16"/>
        <v>32.502778123164589</v>
      </c>
      <c r="X50" s="3">
        <f t="shared" si="17"/>
        <v>6.0770142003295984</v>
      </c>
      <c r="Y50" s="3">
        <f t="shared" si="18"/>
        <v>0</v>
      </c>
      <c r="Z50" s="3">
        <f t="shared" si="19"/>
        <v>0</v>
      </c>
      <c r="AA50" s="3">
        <f t="shared" si="20"/>
        <v>0</v>
      </c>
      <c r="AB50" s="3">
        <f t="shared" si="21"/>
        <v>14.74434300425656</v>
      </c>
      <c r="AC50" s="3">
        <f t="shared" si="22"/>
        <v>1.3148047371653864</v>
      </c>
      <c r="AD50" s="3">
        <f t="shared" si="23"/>
        <v>0</v>
      </c>
      <c r="AE50" s="3">
        <f t="shared" si="24"/>
        <v>0</v>
      </c>
      <c r="AF50" s="3">
        <f t="shared" si="25"/>
        <v>0</v>
      </c>
      <c r="AG50">
        <f>IF(入牧日比較!$C$7-R50&gt;0,0,AG49+1)</f>
        <v>0</v>
      </c>
      <c r="AH50">
        <f>IF(入牧日比較!$C$7-S50&gt;0,0,AH49+1)</f>
        <v>0</v>
      </c>
      <c r="AI50">
        <f>IF(入牧日比較!$C$7-T50&gt;0,0,AI49+1)</f>
        <v>0</v>
      </c>
      <c r="AJ50">
        <f>IF(入牧日比較!$C$7-U50&gt;0,0,AJ49+1)</f>
        <v>0</v>
      </c>
      <c r="AK50">
        <f>IF(入牧日比較!$C$7-V50&gt;0,0,AK49+1)</f>
        <v>0</v>
      </c>
      <c r="AL50">
        <f>IF(入牧日比較!$C$7-W50&gt;0,0,AL49+1)</f>
        <v>0</v>
      </c>
      <c r="AM50">
        <f>IF(入牧日比較!$C$7-X50&gt;0,0,AM49+1)</f>
        <v>0</v>
      </c>
      <c r="AN50">
        <f>IF(入牧日比較!$C$7-Y50&gt;0,0,AN49+1)</f>
        <v>0</v>
      </c>
      <c r="AO50">
        <f>IF(入牧日比較!$C$7-Z50&gt;0,0,AO49+1)</f>
        <v>0</v>
      </c>
      <c r="AP50">
        <f>IF(入牧日比較!$C$7-AA50&gt;0,0,AP49+1)</f>
        <v>0</v>
      </c>
      <c r="AQ50">
        <f>IF(入牧日比較!$C$7-AB50&gt;0,0,AQ49+1)</f>
        <v>0</v>
      </c>
      <c r="AR50">
        <f>IF(入牧日比較!$C$7-AC50&gt;0,0,AR49+1)</f>
        <v>0</v>
      </c>
      <c r="AS50">
        <f>IF(入牧日比較!$C$7-AD50&gt;0,0,AS49+1)</f>
        <v>0</v>
      </c>
      <c r="AT50">
        <f>IF(入牧日比較!$C$7-AE50&gt;0,0,AT49+1)</f>
        <v>0</v>
      </c>
      <c r="AU50">
        <f>IF(入牧日比較!$C$7-AF50&gt;0,0,AU49+1)</f>
        <v>0</v>
      </c>
      <c r="AV50" s="1">
        <f t="shared" si="26"/>
        <v>42665</v>
      </c>
      <c r="AW50">
        <f t="shared" si="10"/>
        <v>15</v>
      </c>
    </row>
    <row r="51" spans="8:49" x14ac:dyDescent="0.45">
      <c r="H51" s="1">
        <f t="shared" si="27"/>
        <v>42668</v>
      </c>
      <c r="I51">
        <v>48</v>
      </c>
      <c r="J51" s="3">
        <f t="shared" si="4"/>
        <v>77.844739030452629</v>
      </c>
      <c r="K51" s="3">
        <f t="shared" si="5"/>
        <v>155.04265540161524</v>
      </c>
      <c r="L51" s="3">
        <f t="shared" si="6"/>
        <v>109.98376929998898</v>
      </c>
      <c r="M51">
        <f>IF(H51&lt;入牧日比較!$C$10,0,入牧日比較!$C$9*0.02*入牧日比較!$C$8)</f>
        <v>24</v>
      </c>
      <c r="N51">
        <f>IF($H51&lt;入牧日比較!$C$11,0,入牧日比較!$C$9*0.02*入牧日比較!$C$8)</f>
        <v>24</v>
      </c>
      <c r="O51">
        <f>IF($H51&lt;入牧日比較!$C$12,0,入牧日比較!$C$9*0.02*入牧日比較!$C$8)</f>
        <v>24</v>
      </c>
      <c r="P51">
        <f>IF($H51&lt;入牧日比較!$C$13,0,入牧日比較!$C$9*0.02*入牧日比較!$C$8)</f>
        <v>0</v>
      </c>
      <c r="Q51">
        <f>IF($H51&lt;入牧日比較!$C$14,0,入牧日比較!$C$9*0.02*入牧日比較!$C$8)</f>
        <v>0</v>
      </c>
      <c r="R51" s="3">
        <f t="shared" si="11"/>
        <v>56.187369469741057</v>
      </c>
      <c r="S51" s="3">
        <f t="shared" si="12"/>
        <v>25.53529067794129</v>
      </c>
      <c r="T51" s="3">
        <f t="shared" si="13"/>
        <v>3.6271293949102326</v>
      </c>
      <c r="U51" s="3">
        <f t="shared" si="14"/>
        <v>0</v>
      </c>
      <c r="V51" s="3">
        <f t="shared" si="15"/>
        <v>0</v>
      </c>
      <c r="W51" s="3">
        <f t="shared" si="16"/>
        <v>36.766300793118255</v>
      </c>
      <c r="X51" s="3">
        <f t="shared" si="17"/>
        <v>8.0146434525388486</v>
      </c>
      <c r="Y51" s="3">
        <f t="shared" si="18"/>
        <v>0.27522819715529151</v>
      </c>
      <c r="Z51" s="3">
        <f t="shared" si="19"/>
        <v>0</v>
      </c>
      <c r="AA51" s="3">
        <f t="shared" si="20"/>
        <v>0</v>
      </c>
      <c r="AB51" s="3">
        <f t="shared" si="21"/>
        <v>17.534186316038806</v>
      </c>
      <c r="AC51" s="3">
        <f t="shared" si="22"/>
        <v>1.9229594590179055</v>
      </c>
      <c r="AD51" s="3">
        <f t="shared" si="23"/>
        <v>2.088443842550777E-2</v>
      </c>
      <c r="AE51" s="3">
        <f t="shared" si="24"/>
        <v>0</v>
      </c>
      <c r="AF51" s="3">
        <f t="shared" si="25"/>
        <v>0</v>
      </c>
      <c r="AG51">
        <f>IF(入牧日比較!$C$7-R51&gt;0,0,AG50+1)</f>
        <v>0</v>
      </c>
      <c r="AH51">
        <f>IF(入牧日比較!$C$7-S51&gt;0,0,AH50+1)</f>
        <v>0</v>
      </c>
      <c r="AI51">
        <f>IF(入牧日比較!$C$7-T51&gt;0,0,AI50+1)</f>
        <v>0</v>
      </c>
      <c r="AJ51">
        <f>IF(入牧日比較!$C$7-U51&gt;0,0,AJ50+1)</f>
        <v>0</v>
      </c>
      <c r="AK51">
        <f>IF(入牧日比較!$C$7-V51&gt;0,0,AK50+1)</f>
        <v>0</v>
      </c>
      <c r="AL51">
        <f>IF(入牧日比較!$C$7-W51&gt;0,0,AL50+1)</f>
        <v>0</v>
      </c>
      <c r="AM51">
        <f>IF(入牧日比較!$C$7-X51&gt;0,0,AM50+1)</f>
        <v>0</v>
      </c>
      <c r="AN51">
        <f>IF(入牧日比較!$C$7-Y51&gt;0,0,AN50+1)</f>
        <v>0</v>
      </c>
      <c r="AO51">
        <f>IF(入牧日比較!$C$7-Z51&gt;0,0,AO50+1)</f>
        <v>0</v>
      </c>
      <c r="AP51">
        <f>IF(入牧日比較!$C$7-AA51&gt;0,0,AP50+1)</f>
        <v>0</v>
      </c>
      <c r="AQ51">
        <f>IF(入牧日比較!$C$7-AB51&gt;0,0,AQ50+1)</f>
        <v>0</v>
      </c>
      <c r="AR51">
        <f>IF(入牧日比較!$C$7-AC51&gt;0,0,AR50+1)</f>
        <v>0</v>
      </c>
      <c r="AS51">
        <f>IF(入牧日比較!$C$7-AD51&gt;0,0,AS50+1)</f>
        <v>0</v>
      </c>
      <c r="AT51">
        <f>IF(入牧日比較!$C$7-AE51&gt;0,0,AT50+1)</f>
        <v>0</v>
      </c>
      <c r="AU51">
        <f>IF(入牧日比較!$C$7-AF51&gt;0,0,AU50+1)</f>
        <v>0</v>
      </c>
      <c r="AV51" s="1">
        <f t="shared" si="26"/>
        <v>42666</v>
      </c>
      <c r="AW51">
        <f t="shared" si="10"/>
        <v>15</v>
      </c>
    </row>
    <row r="52" spans="8:49" x14ac:dyDescent="0.45">
      <c r="H52" s="1">
        <f t="shared" si="27"/>
        <v>42669</v>
      </c>
      <c r="I52">
        <v>49</v>
      </c>
      <c r="J52" s="3">
        <f t="shared" si="4"/>
        <v>82.534531362176395</v>
      </c>
      <c r="K52" s="3">
        <f t="shared" si="5"/>
        <v>164.64095348201158</v>
      </c>
      <c r="L52" s="3">
        <f t="shared" si="6"/>
        <v>115.96787607694708</v>
      </c>
      <c r="M52">
        <f>IF(H52&lt;入牧日比較!$C$10,0,入牧日比較!$C$9*0.02*入牧日比較!$C$8)</f>
        <v>24</v>
      </c>
      <c r="N52">
        <f>IF($H52&lt;入牧日比較!$C$11,0,入牧日比較!$C$9*0.02*入牧日比較!$C$8)</f>
        <v>24</v>
      </c>
      <c r="O52">
        <f>IF($H52&lt;入牧日比較!$C$12,0,入牧日比較!$C$9*0.02*入牧日比較!$C$8)</f>
        <v>24</v>
      </c>
      <c r="P52">
        <f>IF($H52&lt;入牧日比較!$C$13,0,入牧日比較!$C$9*0.02*入牧日比較!$C$8)</f>
        <v>0</v>
      </c>
      <c r="Q52">
        <f>IF($H52&lt;入牧日比較!$C$14,0,入牧日比較!$C$9*0.02*入牧日比較!$C$8)</f>
        <v>0</v>
      </c>
      <c r="R52" s="3">
        <f t="shared" si="11"/>
        <v>59.608397450592548</v>
      </c>
      <c r="S52" s="3">
        <f t="shared" si="12"/>
        <v>28.956318658792785</v>
      </c>
      <c r="T52" s="3">
        <f t="shared" si="13"/>
        <v>7.0481573757617255</v>
      </c>
      <c r="U52" s="3">
        <f t="shared" si="14"/>
        <v>0</v>
      </c>
      <c r="V52" s="3">
        <f t="shared" si="15"/>
        <v>0</v>
      </c>
      <c r="W52" s="3">
        <f t="shared" si="16"/>
        <v>41.025722579091081</v>
      </c>
      <c r="X52" s="3">
        <f t="shared" si="17"/>
        <v>10.083767599670358</v>
      </c>
      <c r="Y52" s="3">
        <f t="shared" si="18"/>
        <v>0.77886654948925615</v>
      </c>
      <c r="Z52" s="3">
        <f t="shared" si="19"/>
        <v>0</v>
      </c>
      <c r="AA52" s="3">
        <f t="shared" si="20"/>
        <v>0</v>
      </c>
      <c r="AB52" s="3">
        <f t="shared" si="21"/>
        <v>20.465750726632109</v>
      </c>
      <c r="AC52" s="3">
        <f t="shared" si="22"/>
        <v>2.6435126232649981</v>
      </c>
      <c r="AD52" s="3">
        <f t="shared" si="23"/>
        <v>7.653970330676553E-2</v>
      </c>
      <c r="AE52" s="3">
        <f t="shared" si="24"/>
        <v>0</v>
      </c>
      <c r="AF52" s="3">
        <f t="shared" si="25"/>
        <v>0</v>
      </c>
      <c r="AG52">
        <f>IF(入牧日比較!$C$7-R52&gt;0,0,AG51+1)</f>
        <v>0</v>
      </c>
      <c r="AH52">
        <f>IF(入牧日比較!$C$7-S52&gt;0,0,AH51+1)</f>
        <v>0</v>
      </c>
      <c r="AI52">
        <f>IF(入牧日比較!$C$7-T52&gt;0,0,AI51+1)</f>
        <v>0</v>
      </c>
      <c r="AJ52">
        <f>IF(入牧日比較!$C$7-U52&gt;0,0,AJ51+1)</f>
        <v>0</v>
      </c>
      <c r="AK52">
        <f>IF(入牧日比較!$C$7-V52&gt;0,0,AK51+1)</f>
        <v>0</v>
      </c>
      <c r="AL52">
        <f>IF(入牧日比較!$C$7-W52&gt;0,0,AL51+1)</f>
        <v>0</v>
      </c>
      <c r="AM52">
        <f>IF(入牧日比較!$C$7-X52&gt;0,0,AM51+1)</f>
        <v>0</v>
      </c>
      <c r="AN52">
        <f>IF(入牧日比較!$C$7-Y52&gt;0,0,AN51+1)</f>
        <v>0</v>
      </c>
      <c r="AO52">
        <f>IF(入牧日比較!$C$7-Z52&gt;0,0,AO51+1)</f>
        <v>0</v>
      </c>
      <c r="AP52">
        <f>IF(入牧日比較!$C$7-AA52&gt;0,0,AP51+1)</f>
        <v>0</v>
      </c>
      <c r="AQ52">
        <f>IF(入牧日比較!$C$7-AB52&gt;0,0,AQ51+1)</f>
        <v>0</v>
      </c>
      <c r="AR52">
        <f>IF(入牧日比較!$C$7-AC52&gt;0,0,AR51+1)</f>
        <v>0</v>
      </c>
      <c r="AS52">
        <f>IF(入牧日比較!$C$7-AD52&gt;0,0,AS51+1)</f>
        <v>0</v>
      </c>
      <c r="AT52">
        <f>IF(入牧日比較!$C$7-AE52&gt;0,0,AT51+1)</f>
        <v>0</v>
      </c>
      <c r="AU52">
        <f>IF(入牧日比較!$C$7-AF52&gt;0,0,AU51+1)</f>
        <v>0</v>
      </c>
      <c r="AV52" s="1">
        <f t="shared" si="26"/>
        <v>42667</v>
      </c>
      <c r="AW52">
        <f t="shared" si="10"/>
        <v>15</v>
      </c>
    </row>
    <row r="53" spans="8:49" x14ac:dyDescent="0.45">
      <c r="H53" s="1">
        <f t="shared" si="27"/>
        <v>42670</v>
      </c>
      <c r="I53">
        <v>50</v>
      </c>
      <c r="J53" s="3">
        <f t="shared" si="4"/>
        <v>87.393728756953394</v>
      </c>
      <c r="K53" s="3">
        <f t="shared" si="5"/>
        <v>174.50237993610759</v>
      </c>
      <c r="L53" s="3">
        <f t="shared" si="6"/>
        <v>122.08368464650557</v>
      </c>
      <c r="M53">
        <f>IF(H53&lt;入牧日比較!$C$10,0,入牧日比較!$C$9*0.02*入牧日比較!$C$8)</f>
        <v>24</v>
      </c>
      <c r="N53">
        <f>IF($H53&lt;入牧日比較!$C$11,0,入牧日比較!$C$9*0.02*入牧日比較!$C$8)</f>
        <v>24</v>
      </c>
      <c r="O53">
        <f>IF($H53&lt;入牧日比較!$C$12,0,入牧日比較!$C$9*0.02*入牧日比較!$C$8)</f>
        <v>24</v>
      </c>
      <c r="P53">
        <f>IF($H53&lt;入牧日比較!$C$13,0,入牧日比較!$C$9*0.02*入牧日比較!$C$8)</f>
        <v>0</v>
      </c>
      <c r="Q53">
        <f>IF($H53&lt;入牧日比較!$C$14,0,入牧日比較!$C$9*0.02*入牧日比較!$C$8)</f>
        <v>0</v>
      </c>
      <c r="R53" s="3">
        <f t="shared" si="11"/>
        <v>62.839212123367403</v>
      </c>
      <c r="S53" s="3">
        <f t="shared" si="12"/>
        <v>32.187133331567637</v>
      </c>
      <c r="T53" s="3">
        <f t="shared" si="13"/>
        <v>10.278972048536579</v>
      </c>
      <c r="U53" s="3">
        <f t="shared" si="14"/>
        <v>0</v>
      </c>
      <c r="V53" s="3">
        <f t="shared" si="15"/>
        <v>0</v>
      </c>
      <c r="W53" s="3">
        <f t="shared" si="16"/>
        <v>45.262254188464468</v>
      </c>
      <c r="X53" s="3">
        <f t="shared" si="17"/>
        <v>12.253779017168615</v>
      </c>
      <c r="Y53" s="3">
        <f t="shared" si="18"/>
        <v>1.4718604385596334</v>
      </c>
      <c r="Z53" s="3">
        <f t="shared" si="19"/>
        <v>0</v>
      </c>
      <c r="AA53" s="3">
        <f t="shared" si="20"/>
        <v>0</v>
      </c>
      <c r="AB53" s="3">
        <f t="shared" si="21"/>
        <v>23.517268466931988</v>
      </c>
      <c r="AC53" s="3">
        <f t="shared" si="22"/>
        <v>3.4696452303796992</v>
      </c>
      <c r="AD53" s="3">
        <f t="shared" si="23"/>
        <v>0.1757704711958063</v>
      </c>
      <c r="AE53" s="3">
        <f t="shared" si="24"/>
        <v>0</v>
      </c>
      <c r="AF53" s="3">
        <f t="shared" si="25"/>
        <v>0</v>
      </c>
      <c r="AG53">
        <f>IF(入牧日比較!$C$7-R53&gt;0,0,AG52+1)</f>
        <v>1</v>
      </c>
      <c r="AH53">
        <f>IF(入牧日比較!$C$7-S53&gt;0,0,AH52+1)</f>
        <v>0</v>
      </c>
      <c r="AI53">
        <f>IF(入牧日比較!$C$7-T53&gt;0,0,AI52+1)</f>
        <v>0</v>
      </c>
      <c r="AJ53">
        <f>IF(入牧日比較!$C$7-U53&gt;0,0,AJ52+1)</f>
        <v>0</v>
      </c>
      <c r="AK53">
        <f>IF(入牧日比較!$C$7-V53&gt;0,0,AK52+1)</f>
        <v>0</v>
      </c>
      <c r="AL53">
        <f>IF(入牧日比較!$C$7-W53&gt;0,0,AL52+1)</f>
        <v>0</v>
      </c>
      <c r="AM53">
        <f>IF(入牧日比較!$C$7-X53&gt;0,0,AM52+1)</f>
        <v>0</v>
      </c>
      <c r="AN53">
        <f>IF(入牧日比較!$C$7-Y53&gt;0,0,AN52+1)</f>
        <v>0</v>
      </c>
      <c r="AO53">
        <f>IF(入牧日比較!$C$7-Z53&gt;0,0,AO52+1)</f>
        <v>0</v>
      </c>
      <c r="AP53">
        <f>IF(入牧日比較!$C$7-AA53&gt;0,0,AP52+1)</f>
        <v>0</v>
      </c>
      <c r="AQ53">
        <f>IF(入牧日比較!$C$7-AB53&gt;0,0,AQ52+1)</f>
        <v>0</v>
      </c>
      <c r="AR53">
        <f>IF(入牧日比較!$C$7-AC53&gt;0,0,AR52+1)</f>
        <v>0</v>
      </c>
      <c r="AS53">
        <f>IF(入牧日比較!$C$7-AD53&gt;0,0,AS52+1)</f>
        <v>0</v>
      </c>
      <c r="AT53">
        <f>IF(入牧日比較!$C$7-AE53&gt;0,0,AT52+1)</f>
        <v>0</v>
      </c>
      <c r="AU53">
        <f>IF(入牧日比較!$C$7-AF53&gt;0,0,AU52+1)</f>
        <v>0</v>
      </c>
      <c r="AV53" s="1">
        <f t="shared" si="26"/>
        <v>42668</v>
      </c>
      <c r="AW53">
        <f t="shared" si="10"/>
        <v>14</v>
      </c>
    </row>
    <row r="54" spans="8:49" x14ac:dyDescent="0.45">
      <c r="H54" s="1">
        <f t="shared" si="27"/>
        <v>42671</v>
      </c>
      <c r="I54">
        <v>51</v>
      </c>
      <c r="J54" s="3">
        <f t="shared" si="4"/>
        <v>92.422014613443523</v>
      </c>
      <c r="K54" s="3">
        <f t="shared" si="5"/>
        <v>184.61527019953306</v>
      </c>
      <c r="L54" s="3">
        <f t="shared" si="6"/>
        <v>128.32433357222251</v>
      </c>
      <c r="M54">
        <f>IF(H54&lt;入牧日比較!$C$10,0,入牧日比較!$C$9*0.02*入牧日比較!$C$8)</f>
        <v>24</v>
      </c>
      <c r="N54">
        <f>IF($H54&lt;入牧日比較!$C$11,0,入牧日比較!$C$9*0.02*入牧日比較!$C$8)</f>
        <v>24</v>
      </c>
      <c r="O54">
        <f>IF($H54&lt;入牧日比較!$C$12,0,入牧日比較!$C$9*0.02*入牧日比較!$C$8)</f>
        <v>24</v>
      </c>
      <c r="P54">
        <f>IF($H54&lt;入牧日比較!$C$13,0,入牧日比較!$C$9*0.02*入牧日比較!$C$8)</f>
        <v>0</v>
      </c>
      <c r="Q54">
        <f>IF($H54&lt;入牧日比較!$C$14,0,入牧日比較!$C$9*0.02*入牧日比較!$C$8)</f>
        <v>0</v>
      </c>
      <c r="R54" s="3">
        <f t="shared" si="11"/>
        <v>65.894252011400752</v>
      </c>
      <c r="S54" s="3">
        <f t="shared" si="12"/>
        <v>35.242173219600978</v>
      </c>
      <c r="T54" s="3">
        <f t="shared" si="13"/>
        <v>13.334011936569922</v>
      </c>
      <c r="U54" s="3">
        <f t="shared" si="14"/>
        <v>0</v>
      </c>
      <c r="V54" s="3">
        <f t="shared" si="15"/>
        <v>0</v>
      </c>
      <c r="W54" s="3">
        <f t="shared" si="16"/>
        <v>49.46140030142633</v>
      </c>
      <c r="X54" s="3">
        <f t="shared" si="17"/>
        <v>14.499605173019235</v>
      </c>
      <c r="Y54" s="3">
        <f t="shared" si="18"/>
        <v>2.3215774121121564</v>
      </c>
      <c r="Z54" s="3">
        <f t="shared" si="19"/>
        <v>0</v>
      </c>
      <c r="AA54" s="3">
        <f t="shared" si="20"/>
        <v>0</v>
      </c>
      <c r="AB54" s="3">
        <f t="shared" si="21"/>
        <v>26.669222400356265</v>
      </c>
      <c r="AC54" s="3">
        <f t="shared" si="22"/>
        <v>4.3936402503281951</v>
      </c>
      <c r="AD54" s="3">
        <f t="shared" si="23"/>
        <v>0.32371422149931012</v>
      </c>
      <c r="AE54" s="3">
        <f t="shared" si="24"/>
        <v>0</v>
      </c>
      <c r="AF54" s="3">
        <f t="shared" si="25"/>
        <v>0</v>
      </c>
      <c r="AG54">
        <f>IF(入牧日比較!$C$7-R54&gt;0,0,AG53+1)</f>
        <v>2</v>
      </c>
      <c r="AH54">
        <f>IF(入牧日比較!$C$7-S54&gt;0,0,AH53+1)</f>
        <v>0</v>
      </c>
      <c r="AI54">
        <f>IF(入牧日比較!$C$7-T54&gt;0,0,AI53+1)</f>
        <v>0</v>
      </c>
      <c r="AJ54">
        <f>IF(入牧日比較!$C$7-U54&gt;0,0,AJ53+1)</f>
        <v>0</v>
      </c>
      <c r="AK54">
        <f>IF(入牧日比較!$C$7-V54&gt;0,0,AK53+1)</f>
        <v>0</v>
      </c>
      <c r="AL54">
        <f>IF(入牧日比較!$C$7-W54&gt;0,0,AL53+1)</f>
        <v>0</v>
      </c>
      <c r="AM54">
        <f>IF(入牧日比較!$C$7-X54&gt;0,0,AM53+1)</f>
        <v>0</v>
      </c>
      <c r="AN54">
        <f>IF(入牧日比較!$C$7-Y54&gt;0,0,AN53+1)</f>
        <v>0</v>
      </c>
      <c r="AO54">
        <f>IF(入牧日比較!$C$7-Z54&gt;0,0,AO53+1)</f>
        <v>0</v>
      </c>
      <c r="AP54">
        <f>IF(入牧日比較!$C$7-AA54&gt;0,0,AP53+1)</f>
        <v>0</v>
      </c>
      <c r="AQ54">
        <f>IF(入牧日比較!$C$7-AB54&gt;0,0,AQ53+1)</f>
        <v>0</v>
      </c>
      <c r="AR54">
        <f>IF(入牧日比較!$C$7-AC54&gt;0,0,AR53+1)</f>
        <v>0</v>
      </c>
      <c r="AS54">
        <f>IF(入牧日比較!$C$7-AD54&gt;0,0,AS53+1)</f>
        <v>0</v>
      </c>
      <c r="AT54">
        <f>IF(入牧日比較!$C$7-AE54&gt;0,0,AT53+1)</f>
        <v>0</v>
      </c>
      <c r="AU54">
        <f>IF(入牧日比較!$C$7-AF54&gt;0,0,AU53+1)</f>
        <v>0</v>
      </c>
      <c r="AV54" s="1">
        <f t="shared" si="26"/>
        <v>42669</v>
      </c>
      <c r="AW54">
        <f t="shared" si="10"/>
        <v>14</v>
      </c>
    </row>
    <row r="55" spans="8:49" x14ac:dyDescent="0.45">
      <c r="H55" s="1">
        <f t="shared" si="27"/>
        <v>42672</v>
      </c>
      <c r="I55">
        <v>52</v>
      </c>
      <c r="J55" s="3">
        <f t="shared" si="4"/>
        <v>97.618768467473615</v>
      </c>
      <c r="K55" s="3">
        <f t="shared" si="5"/>
        <v>194.96732227194934</v>
      </c>
      <c r="L55" s="3">
        <f t="shared" si="6"/>
        <v>134.68272503820566</v>
      </c>
      <c r="M55">
        <f>IF(H55&lt;入牧日比較!$C$10,0,入牧日比較!$C$9*0.02*入牧日比較!$C$8)</f>
        <v>24</v>
      </c>
      <c r="N55">
        <f>IF($H55&lt;入牧日比較!$C$11,0,入牧日比較!$C$9*0.02*入牧日比較!$C$8)</f>
        <v>24</v>
      </c>
      <c r="O55">
        <f>IF($H55&lt;入牧日比較!$C$12,0,入牧日比較!$C$9*0.02*入牧日比較!$C$8)</f>
        <v>24</v>
      </c>
      <c r="P55">
        <f>IF($H55&lt;入牧日比較!$C$13,0,入牧日比較!$C$9*0.02*入牧日比較!$C$8)</f>
        <v>0</v>
      </c>
      <c r="Q55">
        <f>IF($H55&lt;入牧日比較!$C$14,0,入牧日比較!$C$9*0.02*入牧日比較!$C$8)</f>
        <v>0</v>
      </c>
      <c r="R55" s="3">
        <f t="shared" si="11"/>
        <v>68.786656265307627</v>
      </c>
      <c r="S55" s="3">
        <f t="shared" si="12"/>
        <v>38.134577473507846</v>
      </c>
      <c r="T55" s="3">
        <f t="shared" si="13"/>
        <v>16.226416190476794</v>
      </c>
      <c r="U55" s="3">
        <f t="shared" si="14"/>
        <v>0</v>
      </c>
      <c r="V55" s="3">
        <f t="shared" si="15"/>
        <v>0</v>
      </c>
      <c r="W55" s="3">
        <f t="shared" si="16"/>
        <v>53.612120381907658</v>
      </c>
      <c r="X55" s="3">
        <f t="shared" si="17"/>
        <v>16.800719445378348</v>
      </c>
      <c r="Y55" s="3">
        <f t="shared" si="18"/>
        <v>3.3007107960098674</v>
      </c>
      <c r="Z55" s="3">
        <f t="shared" si="19"/>
        <v>0</v>
      </c>
      <c r="AA55" s="3">
        <f t="shared" si="20"/>
        <v>0</v>
      </c>
      <c r="AB55" s="3">
        <f t="shared" si="21"/>
        <v>29.904281592186734</v>
      </c>
      <c r="AC55" s="3">
        <f t="shared" si="22"/>
        <v>5.4074282050660933</v>
      </c>
      <c r="AD55" s="3">
        <f t="shared" si="23"/>
        <v>0.5228855044879468</v>
      </c>
      <c r="AE55" s="3">
        <f t="shared" si="24"/>
        <v>0</v>
      </c>
      <c r="AF55" s="3">
        <f t="shared" si="25"/>
        <v>0</v>
      </c>
      <c r="AG55">
        <f>IF(入牧日比較!$C$7-R55&gt;0,0,AG54+1)</f>
        <v>3</v>
      </c>
      <c r="AH55">
        <f>IF(入牧日比較!$C$7-S55&gt;0,0,AH54+1)</f>
        <v>0</v>
      </c>
      <c r="AI55">
        <f>IF(入牧日比較!$C$7-T55&gt;0,0,AI54+1)</f>
        <v>0</v>
      </c>
      <c r="AJ55">
        <f>IF(入牧日比較!$C$7-U55&gt;0,0,AJ54+1)</f>
        <v>0</v>
      </c>
      <c r="AK55">
        <f>IF(入牧日比較!$C$7-V55&gt;0,0,AK54+1)</f>
        <v>0</v>
      </c>
      <c r="AL55">
        <f>IF(入牧日比較!$C$7-W55&gt;0,0,AL54+1)</f>
        <v>0</v>
      </c>
      <c r="AM55">
        <f>IF(入牧日比較!$C$7-X55&gt;0,0,AM54+1)</f>
        <v>0</v>
      </c>
      <c r="AN55">
        <f>IF(入牧日比較!$C$7-Y55&gt;0,0,AN54+1)</f>
        <v>0</v>
      </c>
      <c r="AO55">
        <f>IF(入牧日比較!$C$7-Z55&gt;0,0,AO54+1)</f>
        <v>0</v>
      </c>
      <c r="AP55">
        <f>IF(入牧日比較!$C$7-AA55&gt;0,0,AP54+1)</f>
        <v>0</v>
      </c>
      <c r="AQ55">
        <f>IF(入牧日比較!$C$7-AB55&gt;0,0,AQ54+1)</f>
        <v>0</v>
      </c>
      <c r="AR55">
        <f>IF(入牧日比較!$C$7-AC55&gt;0,0,AR54+1)</f>
        <v>0</v>
      </c>
      <c r="AS55">
        <f>IF(入牧日比較!$C$7-AD55&gt;0,0,AS54+1)</f>
        <v>0</v>
      </c>
      <c r="AT55">
        <f>IF(入牧日比較!$C$7-AE55&gt;0,0,AT54+1)</f>
        <v>0</v>
      </c>
      <c r="AU55">
        <f>IF(入牧日比較!$C$7-AF55&gt;0,0,AU54+1)</f>
        <v>0</v>
      </c>
      <c r="AV55" s="1">
        <f t="shared" si="26"/>
        <v>42670</v>
      </c>
      <c r="AW55">
        <f t="shared" si="10"/>
        <v>14</v>
      </c>
    </row>
    <row r="56" spans="8:49" x14ac:dyDescent="0.45">
      <c r="H56" s="1">
        <f t="shared" si="27"/>
        <v>42673</v>
      </c>
      <c r="I56">
        <v>53</v>
      </c>
      <c r="J56" s="3">
        <f t="shared" si="4"/>
        <v>102.98306917443009</v>
      </c>
      <c r="K56" s="3">
        <f t="shared" si="5"/>
        <v>205.54567258949021</v>
      </c>
      <c r="L56" s="3">
        <f t="shared" si="6"/>
        <v>141.15156088453287</v>
      </c>
      <c r="M56">
        <f>IF(H56&lt;入牧日比較!$C$10,0,入牧日比較!$C$9*0.02*入牧日比較!$C$8)</f>
        <v>24</v>
      </c>
      <c r="N56">
        <f>IF($H56&lt;入牧日比較!$C$11,0,入牧日比較!$C$9*0.02*入牧日比較!$C$8)</f>
        <v>24</v>
      </c>
      <c r="O56">
        <f>IF($H56&lt;入牧日比較!$C$12,0,入牧日比較!$C$9*0.02*入牧日比較!$C$8)</f>
        <v>24</v>
      </c>
      <c r="P56">
        <f>IF($H56&lt;入牧日比較!$C$13,0,入牧日比較!$C$9*0.02*入牧日比較!$C$8)</f>
        <v>24</v>
      </c>
      <c r="Q56">
        <f>IF($H56&lt;入牧日比較!$C$14,0,入牧日比較!$C$9*0.02*入牧日比較!$C$8)</f>
        <v>0</v>
      </c>
      <c r="R56" s="3">
        <f t="shared" si="11"/>
        <v>71.528397635417974</v>
      </c>
      <c r="S56" s="3">
        <f t="shared" si="12"/>
        <v>40.876318843618193</v>
      </c>
      <c r="T56" s="3">
        <f t="shared" si="13"/>
        <v>18.968157560587141</v>
      </c>
      <c r="U56" s="3">
        <f t="shared" si="14"/>
        <v>2.741741370110347</v>
      </c>
      <c r="V56" s="3">
        <f t="shared" si="15"/>
        <v>0</v>
      </c>
      <c r="W56" s="3">
        <f t="shared" si="16"/>
        <v>57.706152378861063</v>
      </c>
      <c r="X56" s="3">
        <f t="shared" si="17"/>
        <v>19.140335077709778</v>
      </c>
      <c r="Y56" s="3">
        <f t="shared" si="18"/>
        <v>4.3863809150598323</v>
      </c>
      <c r="Z56" s="3">
        <f t="shared" si="19"/>
        <v>0.15692755978982789</v>
      </c>
      <c r="AA56" s="3">
        <f t="shared" si="20"/>
        <v>0</v>
      </c>
      <c r="AB56" s="3">
        <f t="shared" si="21"/>
        <v>33.207177254190832</v>
      </c>
      <c r="AC56" s="3">
        <f t="shared" si="22"/>
        <v>6.5029531550301929</v>
      </c>
      <c r="AD56" s="3">
        <f t="shared" si="23"/>
        <v>0.77394640352573896</v>
      </c>
      <c r="AE56" s="3">
        <f t="shared" si="24"/>
        <v>8.9819773994944223E-3</v>
      </c>
      <c r="AF56" s="3">
        <f t="shared" si="25"/>
        <v>0</v>
      </c>
      <c r="AG56">
        <f>IF(入牧日比較!$C$7-R56&gt;0,0,AG55+1)</f>
        <v>4</v>
      </c>
      <c r="AH56">
        <f>IF(入牧日比較!$C$7-S56&gt;0,0,AH55+1)</f>
        <v>0</v>
      </c>
      <c r="AI56">
        <f>IF(入牧日比較!$C$7-T56&gt;0,0,AI55+1)</f>
        <v>0</v>
      </c>
      <c r="AJ56">
        <f>IF(入牧日比較!$C$7-U56&gt;0,0,AJ55+1)</f>
        <v>0</v>
      </c>
      <c r="AK56">
        <f>IF(入牧日比較!$C$7-V56&gt;0,0,AK55+1)</f>
        <v>0</v>
      </c>
      <c r="AL56">
        <f>IF(入牧日比較!$C$7-W56&gt;0,0,AL55+1)</f>
        <v>0</v>
      </c>
      <c r="AM56">
        <f>IF(入牧日比較!$C$7-X56&gt;0,0,AM55+1)</f>
        <v>0</v>
      </c>
      <c r="AN56">
        <f>IF(入牧日比較!$C$7-Y56&gt;0,0,AN55+1)</f>
        <v>0</v>
      </c>
      <c r="AO56">
        <f>IF(入牧日比較!$C$7-Z56&gt;0,0,AO55+1)</f>
        <v>0</v>
      </c>
      <c r="AP56">
        <f>IF(入牧日比較!$C$7-AA56&gt;0,0,AP55+1)</f>
        <v>0</v>
      </c>
      <c r="AQ56">
        <f>IF(入牧日比較!$C$7-AB56&gt;0,0,AQ55+1)</f>
        <v>0</v>
      </c>
      <c r="AR56">
        <f>IF(入牧日比較!$C$7-AC56&gt;0,0,AR55+1)</f>
        <v>0</v>
      </c>
      <c r="AS56">
        <f>IF(入牧日比較!$C$7-AD56&gt;0,0,AS55+1)</f>
        <v>0</v>
      </c>
      <c r="AT56">
        <f>IF(入牧日比較!$C$7-AE56&gt;0,0,AT55+1)</f>
        <v>0</v>
      </c>
      <c r="AU56">
        <f>IF(入牧日比較!$C$7-AF56&gt;0,0,AU55+1)</f>
        <v>0</v>
      </c>
      <c r="AV56" s="1">
        <f t="shared" si="26"/>
        <v>42671</v>
      </c>
      <c r="AW56">
        <f t="shared" si="10"/>
        <v>14</v>
      </c>
    </row>
    <row r="57" spans="8:49" x14ac:dyDescent="0.45">
      <c r="H57" s="1">
        <f t="shared" si="27"/>
        <v>42674</v>
      </c>
      <c r="I57">
        <v>54</v>
      </c>
      <c r="J57" s="3">
        <f t="shared" si="4"/>
        <v>108.51369922898874</v>
      </c>
      <c r="K57" s="3">
        <f t="shared" si="5"/>
        <v>216.33697222771607</v>
      </c>
      <c r="L57" s="3">
        <f t="shared" si="6"/>
        <v>147.72337816615024</v>
      </c>
      <c r="M57">
        <f>IF(H57&lt;入牧日比較!$C$10,0,入牧日比較!$C$9*0.02*入牧日比較!$C$8)</f>
        <v>24</v>
      </c>
      <c r="N57">
        <f>IF($H57&lt;入牧日比較!$C$11,0,入牧日比較!$C$9*0.02*入牧日比較!$C$8)</f>
        <v>24</v>
      </c>
      <c r="O57">
        <f>IF($H57&lt;入牧日比較!$C$12,0,入牧日比較!$C$9*0.02*入牧日比較!$C$8)</f>
        <v>24</v>
      </c>
      <c r="P57">
        <f>IF($H57&lt;入牧日比較!$C$13,0,入牧日比較!$C$9*0.02*入牧日比較!$C$8)</f>
        <v>24</v>
      </c>
      <c r="Q57">
        <f>IF($H57&lt;入牧日比較!$C$14,0,入牧日比較!$C$9*0.02*入牧日比較!$C$8)</f>
        <v>0</v>
      </c>
      <c r="R57" s="3">
        <f t="shared" si="11"/>
        <v>74.130400361181117</v>
      </c>
      <c r="S57" s="3">
        <f t="shared" si="12"/>
        <v>43.478321569381336</v>
      </c>
      <c r="T57" s="3">
        <f t="shared" si="13"/>
        <v>21.570160286350283</v>
      </c>
      <c r="U57" s="3">
        <f t="shared" si="14"/>
        <v>5.3437440958734896</v>
      </c>
      <c r="V57" s="3">
        <f t="shared" si="15"/>
        <v>0</v>
      </c>
      <c r="W57" s="3">
        <f t="shared" si="16"/>
        <v>61.737466805654329</v>
      </c>
      <c r="X57" s="3">
        <f t="shared" si="17"/>
        <v>21.504746764971994</v>
      </c>
      <c r="Y57" s="3">
        <f t="shared" si="18"/>
        <v>5.5593962761928637</v>
      </c>
      <c r="Z57" s="3">
        <f t="shared" si="19"/>
        <v>0.44752780694655203</v>
      </c>
      <c r="AA57" s="3">
        <f t="shared" si="20"/>
        <v>0</v>
      </c>
      <c r="AB57" s="3">
        <f t="shared" si="21"/>
        <v>36.564546692298357</v>
      </c>
      <c r="AC57" s="3">
        <f t="shared" si="22"/>
        <v>7.6724112377571343</v>
      </c>
      <c r="AD57" s="3">
        <f t="shared" si="23"/>
        <v>1.0762741166270038</v>
      </c>
      <c r="AE57" s="3">
        <f t="shared" si="24"/>
        <v>3.3319162896195575E-2</v>
      </c>
      <c r="AF57" s="3">
        <f t="shared" si="25"/>
        <v>0</v>
      </c>
      <c r="AG57">
        <f>IF(入牧日比較!$C$7-R57&gt;0,0,AG56+1)</f>
        <v>5</v>
      </c>
      <c r="AH57">
        <f>IF(入牧日比較!$C$7-S57&gt;0,0,AH56+1)</f>
        <v>0</v>
      </c>
      <c r="AI57">
        <f>IF(入牧日比較!$C$7-T57&gt;0,0,AI56+1)</f>
        <v>0</v>
      </c>
      <c r="AJ57">
        <f>IF(入牧日比較!$C$7-U57&gt;0,0,AJ56+1)</f>
        <v>0</v>
      </c>
      <c r="AK57">
        <f>IF(入牧日比較!$C$7-V57&gt;0,0,AK56+1)</f>
        <v>0</v>
      </c>
      <c r="AL57">
        <f>IF(入牧日比較!$C$7-W57&gt;0,0,AL56+1)</f>
        <v>1</v>
      </c>
      <c r="AM57">
        <f>IF(入牧日比較!$C$7-X57&gt;0,0,AM56+1)</f>
        <v>0</v>
      </c>
      <c r="AN57">
        <f>IF(入牧日比較!$C$7-Y57&gt;0,0,AN56+1)</f>
        <v>0</v>
      </c>
      <c r="AO57">
        <f>IF(入牧日比較!$C$7-Z57&gt;0,0,AO56+1)</f>
        <v>0</v>
      </c>
      <c r="AP57">
        <f>IF(入牧日比較!$C$7-AA57&gt;0,0,AP56+1)</f>
        <v>0</v>
      </c>
      <c r="AQ57">
        <f>IF(入牧日比較!$C$7-AB57&gt;0,0,AQ56+1)</f>
        <v>0</v>
      </c>
      <c r="AR57">
        <f>IF(入牧日比較!$C$7-AC57&gt;0,0,AR56+1)</f>
        <v>0</v>
      </c>
      <c r="AS57">
        <f>IF(入牧日比較!$C$7-AD57&gt;0,0,AS56+1)</f>
        <v>0</v>
      </c>
      <c r="AT57">
        <f>IF(入牧日比較!$C$7-AE57&gt;0,0,AT56+1)</f>
        <v>0</v>
      </c>
      <c r="AU57">
        <f>IF(入牧日比較!$C$7-AF57&gt;0,0,AU56+1)</f>
        <v>0</v>
      </c>
      <c r="AV57" s="1">
        <f t="shared" si="26"/>
        <v>42672</v>
      </c>
      <c r="AW57">
        <f t="shared" si="10"/>
        <v>13</v>
      </c>
    </row>
    <row r="58" spans="8:49" x14ac:dyDescent="0.45">
      <c r="H58" s="1">
        <f t="shared" si="27"/>
        <v>42675</v>
      </c>
      <c r="I58">
        <v>55</v>
      </c>
      <c r="J58" s="3">
        <f t="shared" si="4"/>
        <v>114.20915016562522</v>
      </c>
      <c r="K58" s="3">
        <f t="shared" si="5"/>
        <v>227.32746275379964</v>
      </c>
      <c r="L58" s="3">
        <f t="shared" si="6"/>
        <v>154.39058399607651</v>
      </c>
      <c r="M58">
        <f>IF(H58&lt;入牧日比較!$C$10,0,入牧日比較!$C$9*0.02*入牧日比較!$C$8)</f>
        <v>24</v>
      </c>
      <c r="N58">
        <f>IF($H58&lt;入牧日比較!$C$11,0,入牧日比較!$C$9*0.02*入牧日比較!$C$8)</f>
        <v>24</v>
      </c>
      <c r="O58">
        <f>IF($H58&lt;入牧日比較!$C$12,0,入牧日比較!$C$9*0.02*入牧日比較!$C$8)</f>
        <v>24</v>
      </c>
      <c r="P58">
        <f>IF($H58&lt;入牧日比較!$C$13,0,入牧日比較!$C$9*0.02*入牧日比較!$C$8)</f>
        <v>24</v>
      </c>
      <c r="Q58">
        <f>IF($H58&lt;入牧日比較!$C$14,0,入牧日比較!$C$9*0.02*入牧日比較!$C$8)</f>
        <v>0</v>
      </c>
      <c r="R58" s="3">
        <f t="shared" si="11"/>
        <v>76.602644842179402</v>
      </c>
      <c r="S58" s="3">
        <f t="shared" si="12"/>
        <v>45.950566050379614</v>
      </c>
      <c r="T58" s="3">
        <f t="shared" si="13"/>
        <v>24.042404767348561</v>
      </c>
      <c r="U58" s="3">
        <f t="shared" si="14"/>
        <v>7.815988576871769</v>
      </c>
      <c r="V58" s="3">
        <f t="shared" si="15"/>
        <v>0</v>
      </c>
      <c r="W58" s="3">
        <f t="shared" si="16"/>
        <v>65.701825424984932</v>
      </c>
      <c r="X58" s="3">
        <f t="shared" si="17"/>
        <v>23.882791582618264</v>
      </c>
      <c r="Y58" s="3">
        <f t="shared" si="18"/>
        <v>6.8036446277379223</v>
      </c>
      <c r="Z58" s="3">
        <f t="shared" si="19"/>
        <v>0.85202273981928411</v>
      </c>
      <c r="AA58" s="3">
        <f t="shared" si="20"/>
        <v>0</v>
      </c>
      <c r="AB58" s="3">
        <f t="shared" si="21"/>
        <v>39.964763466352537</v>
      </c>
      <c r="AC58" s="3">
        <f t="shared" si="22"/>
        <v>8.9083992491279336</v>
      </c>
      <c r="AD58" s="3">
        <f t="shared" si="23"/>
        <v>1.4283779803826795</v>
      </c>
      <c r="AE58" s="3">
        <f t="shared" si="24"/>
        <v>7.7413249979314008E-2</v>
      </c>
      <c r="AF58" s="3">
        <f t="shared" si="25"/>
        <v>0</v>
      </c>
      <c r="AG58">
        <f>IF(入牧日比較!$C$7-R58&gt;0,0,AG57+1)</f>
        <v>6</v>
      </c>
      <c r="AH58">
        <f>IF(入牧日比較!$C$7-S58&gt;0,0,AH57+1)</f>
        <v>0</v>
      </c>
      <c r="AI58">
        <f>IF(入牧日比較!$C$7-T58&gt;0,0,AI57+1)</f>
        <v>0</v>
      </c>
      <c r="AJ58">
        <f>IF(入牧日比較!$C$7-U58&gt;0,0,AJ57+1)</f>
        <v>0</v>
      </c>
      <c r="AK58">
        <f>IF(入牧日比較!$C$7-V58&gt;0,0,AK57+1)</f>
        <v>0</v>
      </c>
      <c r="AL58">
        <f>IF(入牧日比較!$C$7-W58&gt;0,0,AL57+1)</f>
        <v>2</v>
      </c>
      <c r="AM58">
        <f>IF(入牧日比較!$C$7-X58&gt;0,0,AM57+1)</f>
        <v>0</v>
      </c>
      <c r="AN58">
        <f>IF(入牧日比較!$C$7-Y58&gt;0,0,AN57+1)</f>
        <v>0</v>
      </c>
      <c r="AO58">
        <f>IF(入牧日比較!$C$7-Z58&gt;0,0,AO57+1)</f>
        <v>0</v>
      </c>
      <c r="AP58">
        <f>IF(入牧日比較!$C$7-AA58&gt;0,0,AP57+1)</f>
        <v>0</v>
      </c>
      <c r="AQ58">
        <f>IF(入牧日比較!$C$7-AB58&gt;0,0,AQ57+1)</f>
        <v>0</v>
      </c>
      <c r="AR58">
        <f>IF(入牧日比較!$C$7-AC58&gt;0,0,AR57+1)</f>
        <v>0</v>
      </c>
      <c r="AS58">
        <f>IF(入牧日比較!$C$7-AD58&gt;0,0,AS57+1)</f>
        <v>0</v>
      </c>
      <c r="AT58">
        <f>IF(入牧日比較!$C$7-AE58&gt;0,0,AT57+1)</f>
        <v>0</v>
      </c>
      <c r="AU58">
        <f>IF(入牧日比較!$C$7-AF58&gt;0,0,AU57+1)</f>
        <v>0</v>
      </c>
      <c r="AV58" s="1">
        <f t="shared" si="26"/>
        <v>42673</v>
      </c>
      <c r="AW58">
        <f t="shared" si="10"/>
        <v>13</v>
      </c>
    </row>
    <row r="59" spans="8:49" x14ac:dyDescent="0.45">
      <c r="H59" s="1">
        <f t="shared" si="27"/>
        <v>42676</v>
      </c>
      <c r="I59">
        <v>56</v>
      </c>
      <c r="J59" s="3">
        <f t="shared" si="4"/>
        <v>120.06762897869855</v>
      </c>
      <c r="K59" s="3">
        <f t="shared" si="5"/>
        <v>238.50305110310029</v>
      </c>
      <c r="L59" s="3">
        <f t="shared" si="6"/>
        <v>161.14548945859974</v>
      </c>
      <c r="M59">
        <f>IF(H59&lt;入牧日比較!$C$10,0,入牧日比較!$C$9*0.02*入牧日比較!$C$8)</f>
        <v>24</v>
      </c>
      <c r="N59">
        <f>IF($H59&lt;入牧日比較!$C$11,0,入牧日比較!$C$9*0.02*入牧日比較!$C$8)</f>
        <v>24</v>
      </c>
      <c r="O59">
        <f>IF($H59&lt;入牧日比較!$C$12,0,入牧日比較!$C$9*0.02*入牧日比較!$C$8)</f>
        <v>24</v>
      </c>
      <c r="P59">
        <f>IF($H59&lt;入牧日比較!$C$13,0,入牧日比較!$C$9*0.02*入牧日比較!$C$8)</f>
        <v>24</v>
      </c>
      <c r="Q59">
        <f>IF($H59&lt;入牧日比較!$C$14,0,入牧日比較!$C$9*0.02*入牧日比較!$C$8)</f>
        <v>0</v>
      </c>
      <c r="R59" s="3">
        <f t="shared" si="11"/>
        <v>78.954260707156322</v>
      </c>
      <c r="S59" s="3">
        <f t="shared" si="12"/>
        <v>48.302181915356535</v>
      </c>
      <c r="T59" s="3">
        <f t="shared" si="13"/>
        <v>26.394020632325486</v>
      </c>
      <c r="U59" s="3">
        <f t="shared" si="14"/>
        <v>10.167604441848693</v>
      </c>
      <c r="V59" s="3">
        <f t="shared" si="15"/>
        <v>0</v>
      </c>
      <c r="W59" s="3">
        <f t="shared" si="16"/>
        <v>69.596424052055639</v>
      </c>
      <c r="X59" s="3">
        <f t="shared" si="17"/>
        <v>26.265406652244472</v>
      </c>
      <c r="Y59" s="3">
        <f t="shared" si="18"/>
        <v>8.1055897741664005</v>
      </c>
      <c r="Z59" s="3">
        <f t="shared" si="19"/>
        <v>1.353562972672516</v>
      </c>
      <c r="AA59" s="3">
        <f t="shared" si="20"/>
        <v>0</v>
      </c>
      <c r="AB59" s="3">
        <f t="shared" si="21"/>
        <v>43.397765499865329</v>
      </c>
      <c r="AC59" s="3">
        <f t="shared" si="22"/>
        <v>10.204000218234512</v>
      </c>
      <c r="AD59" s="3">
        <f t="shared" si="23"/>
        <v>1.8282046461424104</v>
      </c>
      <c r="AE59" s="3">
        <f t="shared" si="24"/>
        <v>0.14418082462074586</v>
      </c>
      <c r="AF59" s="3">
        <f t="shared" si="25"/>
        <v>0</v>
      </c>
      <c r="AG59">
        <f>IF(入牧日比較!$C$7-R59&gt;0,0,AG58+1)</f>
        <v>7</v>
      </c>
      <c r="AH59">
        <f>IF(入牧日比較!$C$7-S59&gt;0,0,AH58+1)</f>
        <v>0</v>
      </c>
      <c r="AI59">
        <f>IF(入牧日比較!$C$7-T59&gt;0,0,AI58+1)</f>
        <v>0</v>
      </c>
      <c r="AJ59">
        <f>IF(入牧日比較!$C$7-U59&gt;0,0,AJ58+1)</f>
        <v>0</v>
      </c>
      <c r="AK59">
        <f>IF(入牧日比較!$C$7-V59&gt;0,0,AK58+1)</f>
        <v>0</v>
      </c>
      <c r="AL59">
        <f>IF(入牧日比較!$C$7-W59&gt;0,0,AL58+1)</f>
        <v>3</v>
      </c>
      <c r="AM59">
        <f>IF(入牧日比較!$C$7-X59&gt;0,0,AM58+1)</f>
        <v>0</v>
      </c>
      <c r="AN59">
        <f>IF(入牧日比較!$C$7-Y59&gt;0,0,AN58+1)</f>
        <v>0</v>
      </c>
      <c r="AO59">
        <f>IF(入牧日比較!$C$7-Z59&gt;0,0,AO58+1)</f>
        <v>0</v>
      </c>
      <c r="AP59">
        <f>IF(入牧日比較!$C$7-AA59&gt;0,0,AP58+1)</f>
        <v>0</v>
      </c>
      <c r="AQ59">
        <f>IF(入牧日比較!$C$7-AB59&gt;0,0,AQ58+1)</f>
        <v>0</v>
      </c>
      <c r="AR59">
        <f>IF(入牧日比較!$C$7-AC59&gt;0,0,AR58+1)</f>
        <v>0</v>
      </c>
      <c r="AS59">
        <f>IF(入牧日比較!$C$7-AD59&gt;0,0,AS58+1)</f>
        <v>0</v>
      </c>
      <c r="AT59">
        <f>IF(入牧日比較!$C$7-AE59&gt;0,0,AT58+1)</f>
        <v>0</v>
      </c>
      <c r="AU59">
        <f>IF(入牧日比較!$C$7-AF59&gt;0,0,AU58+1)</f>
        <v>0</v>
      </c>
      <c r="AV59" s="1">
        <f t="shared" si="26"/>
        <v>42674</v>
      </c>
      <c r="AW59">
        <f t="shared" si="10"/>
        <v>13</v>
      </c>
    </row>
    <row r="60" spans="8:49" x14ac:dyDescent="0.45">
      <c r="H60" s="1">
        <f t="shared" si="27"/>
        <v>42677</v>
      </c>
      <c r="I60">
        <v>57</v>
      </c>
      <c r="J60" s="3">
        <f t="shared" si="4"/>
        <v>126.08706549698441</v>
      </c>
      <c r="K60" s="3">
        <f t="shared" si="5"/>
        <v>249.84938291468669</v>
      </c>
      <c r="L60" s="3">
        <f t="shared" si="6"/>
        <v>167.98034240321468</v>
      </c>
      <c r="M60">
        <f>IF(H60&lt;入牧日比較!$C$10,0,入牧日比較!$C$9*0.02*入牧日比較!$C$8)</f>
        <v>24</v>
      </c>
      <c r="N60">
        <f>IF($H60&lt;入牧日比較!$C$11,0,入牧日比較!$C$9*0.02*入牧日比較!$C$8)</f>
        <v>24</v>
      </c>
      <c r="O60">
        <f>IF($H60&lt;入牧日比較!$C$12,0,入牧日比較!$C$9*0.02*入牧日比較!$C$8)</f>
        <v>24</v>
      </c>
      <c r="P60">
        <f>IF($H60&lt;入牧日比較!$C$13,0,入牧日比較!$C$9*0.02*入牧日比較!$C$8)</f>
        <v>24</v>
      </c>
      <c r="Q60">
        <f>IF($H60&lt;入牧日比較!$C$14,0,入牧日比較!$C$9*0.02*入牧日比較!$C$8)</f>
        <v>0</v>
      </c>
      <c r="R60" s="3">
        <f t="shared" si="11"/>
        <v>81.193609684496295</v>
      </c>
      <c r="S60" s="3">
        <f t="shared" si="12"/>
        <v>50.541530892696514</v>
      </c>
      <c r="T60" s="3">
        <f t="shared" si="13"/>
        <v>28.633369609665461</v>
      </c>
      <c r="U60" s="3">
        <f t="shared" si="14"/>
        <v>12.406953419188669</v>
      </c>
      <c r="V60" s="3">
        <f t="shared" si="15"/>
        <v>0</v>
      </c>
      <c r="W60" s="3">
        <f t="shared" si="16"/>
        <v>73.419603146281503</v>
      </c>
      <c r="X60" s="3">
        <f t="shared" si="17"/>
        <v>28.645265424997426</v>
      </c>
      <c r="Y60" s="3">
        <f t="shared" si="18"/>
        <v>9.4538547486428115</v>
      </c>
      <c r="Z60" s="3">
        <f t="shared" si="19"/>
        <v>1.9377715713491381</v>
      </c>
      <c r="AA60" s="3">
        <f t="shared" si="20"/>
        <v>0</v>
      </c>
      <c r="AB60" s="3">
        <f t="shared" si="21"/>
        <v>46.85488845505796</v>
      </c>
      <c r="AC60" s="3">
        <f t="shared" si="22"/>
        <v>11.552825333252311</v>
      </c>
      <c r="AD60" s="3">
        <f t="shared" si="23"/>
        <v>2.2733601205117271</v>
      </c>
      <c r="AE60" s="3">
        <f t="shared" si="24"/>
        <v>0.23542504679235657</v>
      </c>
      <c r="AF60" s="3">
        <f t="shared" si="25"/>
        <v>0</v>
      </c>
      <c r="AG60">
        <f>IF(入牧日比較!$C$7-R60&gt;0,0,AG59+1)</f>
        <v>8</v>
      </c>
      <c r="AH60">
        <f>IF(入牧日比較!$C$7-S60&gt;0,0,AH59+1)</f>
        <v>0</v>
      </c>
      <c r="AI60">
        <f>IF(入牧日比較!$C$7-T60&gt;0,0,AI59+1)</f>
        <v>0</v>
      </c>
      <c r="AJ60">
        <f>IF(入牧日比較!$C$7-U60&gt;0,0,AJ59+1)</f>
        <v>0</v>
      </c>
      <c r="AK60">
        <f>IF(入牧日比較!$C$7-V60&gt;0,0,AK59+1)</f>
        <v>0</v>
      </c>
      <c r="AL60">
        <f>IF(入牧日比較!$C$7-W60&gt;0,0,AL59+1)</f>
        <v>4</v>
      </c>
      <c r="AM60">
        <f>IF(入牧日比較!$C$7-X60&gt;0,0,AM59+1)</f>
        <v>0</v>
      </c>
      <c r="AN60">
        <f>IF(入牧日比較!$C$7-Y60&gt;0,0,AN59+1)</f>
        <v>0</v>
      </c>
      <c r="AO60">
        <f>IF(入牧日比較!$C$7-Z60&gt;0,0,AO59+1)</f>
        <v>0</v>
      </c>
      <c r="AP60">
        <f>IF(入牧日比較!$C$7-AA60&gt;0,0,AP59+1)</f>
        <v>0</v>
      </c>
      <c r="AQ60">
        <f>IF(入牧日比較!$C$7-AB60&gt;0,0,AQ59+1)</f>
        <v>0</v>
      </c>
      <c r="AR60">
        <f>IF(入牧日比較!$C$7-AC60&gt;0,0,AR59+1)</f>
        <v>0</v>
      </c>
      <c r="AS60">
        <f>IF(入牧日比較!$C$7-AD60&gt;0,0,AS59+1)</f>
        <v>0</v>
      </c>
      <c r="AT60">
        <f>IF(入牧日比較!$C$7-AE60&gt;0,0,AT59+1)</f>
        <v>0</v>
      </c>
      <c r="AU60">
        <f>IF(入牧日比較!$C$7-AF60&gt;0,0,AU59+1)</f>
        <v>0</v>
      </c>
      <c r="AV60" s="1">
        <f t="shared" si="26"/>
        <v>42675</v>
      </c>
      <c r="AW60">
        <f t="shared" si="10"/>
        <v>13</v>
      </c>
    </row>
    <row r="61" spans="8:49" x14ac:dyDescent="0.45">
      <c r="H61" s="1">
        <f t="shared" si="27"/>
        <v>42678</v>
      </c>
      <c r="I61">
        <v>58</v>
      </c>
      <c r="J61" s="3">
        <f t="shared" si="4"/>
        <v>132.2651206443378</v>
      </c>
      <c r="K61" s="3">
        <f t="shared" si="5"/>
        <v>261.35191382148929</v>
      </c>
      <c r="L61" s="3">
        <f t="shared" si="6"/>
        <v>174.88735895496268</v>
      </c>
      <c r="M61">
        <f>IF(H61&lt;入牧日比較!$C$10,0,入牧日比較!$C$9*0.02*入牧日比較!$C$8)</f>
        <v>24</v>
      </c>
      <c r="N61">
        <f>IF($H61&lt;入牧日比較!$C$11,0,入牧日比較!$C$9*0.02*入牧日比較!$C$8)</f>
        <v>24</v>
      </c>
      <c r="O61">
        <f>IF($H61&lt;入牧日比較!$C$12,0,入牧日比較!$C$9*0.02*入牧日比較!$C$8)</f>
        <v>24</v>
      </c>
      <c r="P61">
        <f>IF($H61&lt;入牧日比較!$C$13,0,入牧日比較!$C$9*0.02*入牧日比較!$C$8)</f>
        <v>24</v>
      </c>
      <c r="Q61">
        <f>IF($H61&lt;入牧日比較!$C$14,0,入牧日比較!$C$9*0.02*入牧日比較!$C$8)</f>
        <v>24</v>
      </c>
      <c r="R61" s="3">
        <f t="shared" si="11"/>
        <v>83.32835949458206</v>
      </c>
      <c r="S61" s="3">
        <f t="shared" si="12"/>
        <v>52.676280702782279</v>
      </c>
      <c r="T61" s="3">
        <f t="shared" si="13"/>
        <v>30.768119419751223</v>
      </c>
      <c r="U61" s="3">
        <f t="shared" si="14"/>
        <v>14.541703229274432</v>
      </c>
      <c r="V61" s="3">
        <f t="shared" si="15"/>
        <v>2.1347498100857627</v>
      </c>
      <c r="W61" s="3">
        <f t="shared" si="16"/>
        <v>77.170613141878192</v>
      </c>
      <c r="X61" s="3">
        <f t="shared" si="17"/>
        <v>31.016478018710377</v>
      </c>
      <c r="Y61" s="3">
        <f t="shared" si="18"/>
        <v>10.838875696963573</v>
      </c>
      <c r="Z61" s="3">
        <f t="shared" si="19"/>
        <v>2.5923635313595299</v>
      </c>
      <c r="AA61" s="3">
        <f t="shared" si="20"/>
        <v>9.6095350062069346E-2</v>
      </c>
      <c r="AB61" s="3">
        <f t="shared" si="21"/>
        <v>50.328708688856409</v>
      </c>
      <c r="AC61" s="3">
        <f t="shared" si="22"/>
        <v>12.949026095898455</v>
      </c>
      <c r="AD61" s="3">
        <f t="shared" si="23"/>
        <v>2.7612700148974891</v>
      </c>
      <c r="AE61" s="3">
        <f t="shared" si="24"/>
        <v>0.35211979006258942</v>
      </c>
      <c r="AF61" s="3">
        <f t="shared" si="25"/>
        <v>4.3257136081818722E-3</v>
      </c>
      <c r="AG61">
        <f>IF(入牧日比較!$C$7-R61&gt;0,0,AG60+1)</f>
        <v>9</v>
      </c>
      <c r="AH61">
        <f>IF(入牧日比較!$C$7-S61&gt;0,0,AH60+1)</f>
        <v>0</v>
      </c>
      <c r="AI61">
        <f>IF(入牧日比較!$C$7-T61&gt;0,0,AI60+1)</f>
        <v>0</v>
      </c>
      <c r="AJ61">
        <f>IF(入牧日比較!$C$7-U61&gt;0,0,AJ60+1)</f>
        <v>0</v>
      </c>
      <c r="AK61">
        <f>IF(入牧日比較!$C$7-V61&gt;0,0,AK60+1)</f>
        <v>0</v>
      </c>
      <c r="AL61">
        <f>IF(入牧日比較!$C$7-W61&gt;0,0,AL60+1)</f>
        <v>5</v>
      </c>
      <c r="AM61">
        <f>IF(入牧日比較!$C$7-X61&gt;0,0,AM60+1)</f>
        <v>0</v>
      </c>
      <c r="AN61">
        <f>IF(入牧日比較!$C$7-Y61&gt;0,0,AN60+1)</f>
        <v>0</v>
      </c>
      <c r="AO61">
        <f>IF(入牧日比較!$C$7-Z61&gt;0,0,AO60+1)</f>
        <v>0</v>
      </c>
      <c r="AP61">
        <f>IF(入牧日比較!$C$7-AA61&gt;0,0,AP60+1)</f>
        <v>0</v>
      </c>
      <c r="AQ61">
        <f>IF(入牧日比較!$C$7-AB61&gt;0,0,AQ60+1)</f>
        <v>0</v>
      </c>
      <c r="AR61">
        <f>IF(入牧日比較!$C$7-AC61&gt;0,0,AR60+1)</f>
        <v>0</v>
      </c>
      <c r="AS61">
        <f>IF(入牧日比較!$C$7-AD61&gt;0,0,AS60+1)</f>
        <v>0</v>
      </c>
      <c r="AT61">
        <f>IF(入牧日比較!$C$7-AE61&gt;0,0,AT60+1)</f>
        <v>0</v>
      </c>
      <c r="AU61">
        <f>IF(入牧日比較!$C$7-AF61&gt;0,0,AU60+1)</f>
        <v>0</v>
      </c>
      <c r="AV61" s="1">
        <f t="shared" si="26"/>
        <v>42676</v>
      </c>
      <c r="AW61">
        <f t="shared" si="10"/>
        <v>13</v>
      </c>
    </row>
    <row r="62" spans="8:49" x14ac:dyDescent="0.45">
      <c r="H62" s="1">
        <f t="shared" si="27"/>
        <v>42679</v>
      </c>
      <c r="I62">
        <v>59</v>
      </c>
      <c r="J62" s="3">
        <f t="shared" si="4"/>
        <v>138.59919551567165</v>
      </c>
      <c r="K62" s="3">
        <f t="shared" si="5"/>
        <v>272.99597825249401</v>
      </c>
      <c r="L62" s="3">
        <f t="shared" si="6"/>
        <v>181.85875360127955</v>
      </c>
      <c r="M62">
        <f>IF(H62&lt;入牧日比較!$C$10,0,入牧日比較!$C$9*0.02*入牧日比較!$C$8)</f>
        <v>24</v>
      </c>
      <c r="N62">
        <f>IF($H62&lt;入牧日比較!$C$11,0,入牧日比較!$C$9*0.02*入牧日比較!$C$8)</f>
        <v>24</v>
      </c>
      <c r="O62">
        <f>IF($H62&lt;入牧日比較!$C$12,0,入牧日比較!$C$9*0.02*入牧日比較!$C$8)</f>
        <v>24</v>
      </c>
      <c r="P62">
        <f>IF($H62&lt;入牧日比較!$C$13,0,入牧日比較!$C$9*0.02*入牧日比較!$C$8)</f>
        <v>24</v>
      </c>
      <c r="Q62">
        <f>IF($H62&lt;入牧日比較!$C$14,0,入牧日比較!$C$9*0.02*入牧日比較!$C$8)</f>
        <v>24</v>
      </c>
      <c r="R62" s="3">
        <f t="shared" si="11"/>
        <v>85.36554982693535</v>
      </c>
      <c r="S62" s="3">
        <f t="shared" si="12"/>
        <v>54.713471035135576</v>
      </c>
      <c r="T62" s="3">
        <f t="shared" si="13"/>
        <v>32.80530975210452</v>
      </c>
      <c r="U62" s="3">
        <f t="shared" si="14"/>
        <v>16.57889356162773</v>
      </c>
      <c r="V62" s="3">
        <f t="shared" si="15"/>
        <v>4.171940142439059</v>
      </c>
      <c r="W62" s="3">
        <f t="shared" si="16"/>
        <v>80.849424062932727</v>
      </c>
      <c r="X62" s="3">
        <f t="shared" si="17"/>
        <v>33.374343869523969</v>
      </c>
      <c r="Y62" s="3">
        <f t="shared" si="18"/>
        <v>12.252613815317954</v>
      </c>
      <c r="Z62" s="3">
        <f t="shared" si="19"/>
        <v>3.3068275606683688</v>
      </c>
      <c r="AA62" s="3">
        <f t="shared" si="20"/>
        <v>0.27588425775499348</v>
      </c>
      <c r="AB62" s="3">
        <f t="shared" si="21"/>
        <v>53.812898093208346</v>
      </c>
      <c r="AC62" s="3">
        <f t="shared" si="22"/>
        <v>14.387286623232328</v>
      </c>
      <c r="AD62" s="3">
        <f t="shared" si="23"/>
        <v>3.2892939028316448</v>
      </c>
      <c r="AE62" s="3">
        <f t="shared" si="24"/>
        <v>0.49462684787330857</v>
      </c>
      <c r="AF62" s="3">
        <f t="shared" si="25"/>
        <v>1.621488930533006E-2</v>
      </c>
      <c r="AG62">
        <f>IF(入牧日比較!$C$7-R62&gt;0,0,AG61+1)</f>
        <v>10</v>
      </c>
      <c r="AH62">
        <f>IF(入牧日比較!$C$7-S62&gt;0,0,AH61+1)</f>
        <v>0</v>
      </c>
      <c r="AI62">
        <f>IF(入牧日比較!$C$7-T62&gt;0,0,AI61+1)</f>
        <v>0</v>
      </c>
      <c r="AJ62">
        <f>IF(入牧日比較!$C$7-U62&gt;0,0,AJ61+1)</f>
        <v>0</v>
      </c>
      <c r="AK62">
        <f>IF(入牧日比較!$C$7-V62&gt;0,0,AK61+1)</f>
        <v>0</v>
      </c>
      <c r="AL62">
        <f>IF(入牧日比較!$C$7-W62&gt;0,0,AL61+1)</f>
        <v>6</v>
      </c>
      <c r="AM62">
        <f>IF(入牧日比較!$C$7-X62&gt;0,0,AM61+1)</f>
        <v>0</v>
      </c>
      <c r="AN62">
        <f>IF(入牧日比較!$C$7-Y62&gt;0,0,AN61+1)</f>
        <v>0</v>
      </c>
      <c r="AO62">
        <f>IF(入牧日比較!$C$7-Z62&gt;0,0,AO61+1)</f>
        <v>0</v>
      </c>
      <c r="AP62">
        <f>IF(入牧日比較!$C$7-AA62&gt;0,0,AP61+1)</f>
        <v>0</v>
      </c>
      <c r="AQ62">
        <f>IF(入牧日比較!$C$7-AB62&gt;0,0,AQ61+1)</f>
        <v>0</v>
      </c>
      <c r="AR62">
        <f>IF(入牧日比較!$C$7-AC62&gt;0,0,AR61+1)</f>
        <v>0</v>
      </c>
      <c r="AS62">
        <f>IF(入牧日比較!$C$7-AD62&gt;0,0,AS61+1)</f>
        <v>0</v>
      </c>
      <c r="AT62">
        <f>IF(入牧日比較!$C$7-AE62&gt;0,0,AT61+1)</f>
        <v>0</v>
      </c>
      <c r="AU62">
        <f>IF(入牧日比較!$C$7-AF62&gt;0,0,AU61+1)</f>
        <v>0</v>
      </c>
      <c r="AV62" s="1">
        <f t="shared" si="26"/>
        <v>42677</v>
      </c>
      <c r="AW62">
        <f t="shared" si="10"/>
        <v>13</v>
      </c>
    </row>
    <row r="63" spans="8:49" x14ac:dyDescent="0.45">
      <c r="H63" s="1">
        <f t="shared" si="27"/>
        <v>42680</v>
      </c>
      <c r="I63">
        <v>60</v>
      </c>
      <c r="J63" s="3">
        <f t="shared" si="4"/>
        <v>145.08644119562535</v>
      </c>
      <c r="K63" s="3">
        <f t="shared" si="5"/>
        <v>284.76685536572739</v>
      </c>
      <c r="L63" s="3">
        <f t="shared" si="6"/>
        <v>188.88676773916268</v>
      </c>
      <c r="M63">
        <f>IF(H63&lt;入牧日比較!$C$10,0,入牧日比較!$C$9*0.02*入牧日比較!$C$8)</f>
        <v>24</v>
      </c>
      <c r="N63">
        <f>IF($H63&lt;入牧日比較!$C$11,0,入牧日比較!$C$9*0.02*入牧日比較!$C$8)</f>
        <v>24</v>
      </c>
      <c r="O63">
        <f>IF($H63&lt;入牧日比較!$C$12,0,入牧日比較!$C$9*0.02*入牧日比較!$C$8)</f>
        <v>24</v>
      </c>
      <c r="P63">
        <f>IF($H63&lt;入牧日比較!$C$13,0,入牧日比較!$C$9*0.02*入牧日比較!$C$8)</f>
        <v>24</v>
      </c>
      <c r="Q63">
        <f>IF($H63&lt;入牧日比較!$C$14,0,入牧日比較!$C$9*0.02*入牧日比較!$C$8)</f>
        <v>24</v>
      </c>
      <c r="R63" s="3">
        <f t="shared" si="11"/>
        <v>87.31165132925122</v>
      </c>
      <c r="S63" s="3">
        <f t="shared" si="12"/>
        <v>56.659572537451453</v>
      </c>
      <c r="T63" s="3">
        <f t="shared" si="13"/>
        <v>34.751411254420397</v>
      </c>
      <c r="U63" s="3">
        <f t="shared" si="14"/>
        <v>18.524995063943607</v>
      </c>
      <c r="V63" s="3">
        <f t="shared" si="15"/>
        <v>6.1180416447549355</v>
      </c>
      <c r="W63" s="3">
        <f t="shared" si="16"/>
        <v>84.456571027673263</v>
      </c>
      <c r="X63" s="3">
        <f t="shared" si="17"/>
        <v>35.715147210091331</v>
      </c>
      <c r="Y63" s="3">
        <f t="shared" si="18"/>
        <v>13.688315073035852</v>
      </c>
      <c r="Z63" s="3">
        <f t="shared" si="19"/>
        <v>4.0721593199401198</v>
      </c>
      <c r="AA63" s="3">
        <f t="shared" si="20"/>
        <v>0.52864176506422123</v>
      </c>
      <c r="AB63" s="3">
        <f t="shared" si="21"/>
        <v>57.302091794127413</v>
      </c>
      <c r="AC63" s="3">
        <f t="shared" si="22"/>
        <v>15.862803153876408</v>
      </c>
      <c r="AD63" s="3">
        <f t="shared" si="23"/>
        <v>3.8548056462977942</v>
      </c>
      <c r="AE63" s="3">
        <f t="shared" si="24"/>
        <v>0.66286186470365471</v>
      </c>
      <c r="AF63" s="3">
        <f t="shared" si="25"/>
        <v>3.8054913050793657E-2</v>
      </c>
      <c r="AG63">
        <f>IF(入牧日比較!$C$7-R63&gt;0,0,AG62+1)</f>
        <v>11</v>
      </c>
      <c r="AH63">
        <f>IF(入牧日比較!$C$7-S63&gt;0,0,AH62+1)</f>
        <v>0</v>
      </c>
      <c r="AI63">
        <f>IF(入牧日比較!$C$7-T63&gt;0,0,AI62+1)</f>
        <v>0</v>
      </c>
      <c r="AJ63">
        <f>IF(入牧日比較!$C$7-U63&gt;0,0,AJ62+1)</f>
        <v>0</v>
      </c>
      <c r="AK63">
        <f>IF(入牧日比較!$C$7-V63&gt;0,0,AK62+1)</f>
        <v>0</v>
      </c>
      <c r="AL63">
        <f>IF(入牧日比較!$C$7-W63&gt;0,0,AL62+1)</f>
        <v>7</v>
      </c>
      <c r="AM63">
        <f>IF(入牧日比較!$C$7-X63&gt;0,0,AM62+1)</f>
        <v>0</v>
      </c>
      <c r="AN63">
        <f>IF(入牧日比較!$C$7-Y63&gt;0,0,AN62+1)</f>
        <v>0</v>
      </c>
      <c r="AO63">
        <f>IF(入牧日比較!$C$7-Z63&gt;0,0,AO62+1)</f>
        <v>0</v>
      </c>
      <c r="AP63">
        <f>IF(入牧日比較!$C$7-AA63&gt;0,0,AP62+1)</f>
        <v>0</v>
      </c>
      <c r="AQ63">
        <f>IF(入牧日比較!$C$7-AB63&gt;0,0,AQ62+1)</f>
        <v>0</v>
      </c>
      <c r="AR63">
        <f>IF(入牧日比較!$C$7-AC63&gt;0,0,AR62+1)</f>
        <v>0</v>
      </c>
      <c r="AS63">
        <f>IF(入牧日比較!$C$7-AD63&gt;0,0,AS62+1)</f>
        <v>0</v>
      </c>
      <c r="AT63">
        <f>IF(入牧日比較!$C$7-AE63&gt;0,0,AT62+1)</f>
        <v>0</v>
      </c>
      <c r="AU63">
        <f>IF(入牧日比較!$C$7-AF63&gt;0,0,AU62+1)</f>
        <v>0</v>
      </c>
      <c r="AV63" s="1">
        <f t="shared" si="26"/>
        <v>42678</v>
      </c>
      <c r="AW63">
        <f t="shared" si="10"/>
        <v>13</v>
      </c>
    </row>
    <row r="64" spans="8:49" x14ac:dyDescent="0.45">
      <c r="H64" s="1">
        <f t="shared" si="27"/>
        <v>42681</v>
      </c>
      <c r="I64">
        <v>61</v>
      </c>
      <c r="J64" s="3">
        <f t="shared" si="4"/>
        <v>151.7237692461309</v>
      </c>
      <c r="K64" s="3">
        <f t="shared" si="5"/>
        <v>296.64983179088205</v>
      </c>
      <c r="L64" s="3">
        <f t="shared" si="6"/>
        <v>195.96369658920636</v>
      </c>
      <c r="M64">
        <f>IF(H64&lt;入牧日比較!$C$10,0,入牧日比較!$C$9*0.02*入牧日比較!$C$8)</f>
        <v>24</v>
      </c>
      <c r="N64">
        <f>IF($H64&lt;入牧日比較!$C$11,0,入牧日比較!$C$9*0.02*入牧日比較!$C$8)</f>
        <v>24</v>
      </c>
      <c r="O64">
        <f>IF($H64&lt;入牧日比較!$C$12,0,入牧日比較!$C$9*0.02*入牧日比較!$C$8)</f>
        <v>24</v>
      </c>
      <c r="P64">
        <f>IF($H64&lt;入牧日比較!$C$13,0,入牧日比較!$C$9*0.02*入牧日比較!$C$8)</f>
        <v>24</v>
      </c>
      <c r="Q64">
        <f>IF($H64&lt;入牧日比較!$C$14,0,入牧日比較!$C$9*0.02*入牧日比較!$C$8)</f>
        <v>24</v>
      </c>
      <c r="R64" s="3">
        <f t="shared" si="11"/>
        <v>89.172618418187881</v>
      </c>
      <c r="S64" s="3">
        <f t="shared" si="12"/>
        <v>58.520539626388121</v>
      </c>
      <c r="T64" s="3">
        <f t="shared" si="13"/>
        <v>36.612378343357065</v>
      </c>
      <c r="U64" s="3">
        <f t="shared" si="14"/>
        <v>20.385962152880271</v>
      </c>
      <c r="V64" s="3">
        <f t="shared" si="15"/>
        <v>7.9790087336916011</v>
      </c>
      <c r="W64" s="3">
        <f t="shared" si="16"/>
        <v>87.993028884790149</v>
      </c>
      <c r="X64" s="3">
        <f t="shared" si="17"/>
        <v>38.035987685963796</v>
      </c>
      <c r="Y64" s="3">
        <f t="shared" si="18"/>
        <v>15.140309366316497</v>
      </c>
      <c r="Z64" s="3">
        <f t="shared" si="19"/>
        <v>4.8806372732547274</v>
      </c>
      <c r="AA64" s="3">
        <f t="shared" si="20"/>
        <v>0.84507778128545918</v>
      </c>
      <c r="AB64" s="3">
        <f t="shared" si="21"/>
        <v>60.791768826058771</v>
      </c>
      <c r="AC64" s="3">
        <f t="shared" si="22"/>
        <v>17.371255747187188</v>
      </c>
      <c r="AD64" s="3">
        <f t="shared" si="23"/>
        <v>4.4552485509413753</v>
      </c>
      <c r="AE64" s="3">
        <f t="shared" si="24"/>
        <v>0.8564209228418288</v>
      </c>
      <c r="AF64" s="3">
        <f t="shared" si="25"/>
        <v>7.1569483022110247E-2</v>
      </c>
      <c r="AG64">
        <f>IF(入牧日比較!$C$7-R64&gt;0,0,AG63+1)</f>
        <v>12</v>
      </c>
      <c r="AH64">
        <f>IF(入牧日比較!$C$7-S64&gt;0,0,AH63+1)</f>
        <v>0</v>
      </c>
      <c r="AI64">
        <f>IF(入牧日比較!$C$7-T64&gt;0,0,AI63+1)</f>
        <v>0</v>
      </c>
      <c r="AJ64">
        <f>IF(入牧日比較!$C$7-U64&gt;0,0,AJ63+1)</f>
        <v>0</v>
      </c>
      <c r="AK64">
        <f>IF(入牧日比較!$C$7-V64&gt;0,0,AK63+1)</f>
        <v>0</v>
      </c>
      <c r="AL64">
        <f>IF(入牧日比較!$C$7-W64&gt;0,0,AL63+1)</f>
        <v>8</v>
      </c>
      <c r="AM64">
        <f>IF(入牧日比較!$C$7-X64&gt;0,0,AM63+1)</f>
        <v>0</v>
      </c>
      <c r="AN64">
        <f>IF(入牧日比較!$C$7-Y64&gt;0,0,AN63+1)</f>
        <v>0</v>
      </c>
      <c r="AO64">
        <f>IF(入牧日比較!$C$7-Z64&gt;0,0,AO63+1)</f>
        <v>0</v>
      </c>
      <c r="AP64">
        <f>IF(入牧日比較!$C$7-AA64&gt;0,0,AP63+1)</f>
        <v>0</v>
      </c>
      <c r="AQ64">
        <f>IF(入牧日比較!$C$7-AB64&gt;0,0,AQ63+1)</f>
        <v>1</v>
      </c>
      <c r="AR64">
        <f>IF(入牧日比較!$C$7-AC64&gt;0,0,AR63+1)</f>
        <v>0</v>
      </c>
      <c r="AS64">
        <f>IF(入牧日比較!$C$7-AD64&gt;0,0,AS63+1)</f>
        <v>0</v>
      </c>
      <c r="AT64">
        <f>IF(入牧日比較!$C$7-AE64&gt;0,0,AT63+1)</f>
        <v>0</v>
      </c>
      <c r="AU64">
        <f>IF(入牧日比較!$C$7-AF64&gt;0,0,AU63+1)</f>
        <v>0</v>
      </c>
      <c r="AV64" s="1">
        <f t="shared" si="26"/>
        <v>42679</v>
      </c>
      <c r="AW64">
        <f t="shared" si="10"/>
        <v>12</v>
      </c>
    </row>
    <row r="65" spans="8:49" x14ac:dyDescent="0.45">
      <c r="H65" s="1">
        <f t="shared" si="27"/>
        <v>42682</v>
      </c>
      <c r="I65">
        <v>62</v>
      </c>
      <c r="J65" s="3">
        <f t="shared" si="4"/>
        <v>158.50786278853872</v>
      </c>
      <c r="K65" s="3">
        <f t="shared" si="5"/>
        <v>308.63026091853573</v>
      </c>
      <c r="L65" s="3">
        <f t="shared" si="6"/>
        <v>203.08191440464589</v>
      </c>
      <c r="M65">
        <f>IF(H65&lt;入牧日比較!$C$10,0,入牧日比較!$C$9*0.02*入牧日比較!$C$8)</f>
        <v>24</v>
      </c>
      <c r="N65">
        <f>IF($H65&lt;入牧日比較!$C$11,0,入牧日比較!$C$9*0.02*入牧日比較!$C$8)</f>
        <v>24</v>
      </c>
      <c r="O65">
        <f>IF($H65&lt;入牧日比較!$C$12,0,入牧日比較!$C$9*0.02*入牧日比較!$C$8)</f>
        <v>24</v>
      </c>
      <c r="P65">
        <f>IF($H65&lt;入牧日比較!$C$13,0,入牧日比較!$C$9*0.02*入牧日比較!$C$8)</f>
        <v>24</v>
      </c>
      <c r="Q65">
        <f>IF($H65&lt;入牧日比較!$C$14,0,入牧日比較!$C$9*0.02*入牧日比較!$C$8)</f>
        <v>24</v>
      </c>
      <c r="R65" s="3">
        <f t="shared" si="11"/>
        <v>90.953936620384269</v>
      </c>
      <c r="S65" s="3">
        <f t="shared" si="12"/>
        <v>60.301857828584502</v>
      </c>
      <c r="T65" s="3">
        <f t="shared" si="13"/>
        <v>38.393696545553446</v>
      </c>
      <c r="U65" s="3">
        <f t="shared" si="14"/>
        <v>22.167280355076652</v>
      </c>
      <c r="V65" s="3">
        <f t="shared" si="15"/>
        <v>9.7603269358879832</v>
      </c>
      <c r="W65" s="3">
        <f t="shared" si="16"/>
        <v>91.460110531276641</v>
      </c>
      <c r="X65" s="3">
        <f t="shared" si="17"/>
        <v>40.334639864144137</v>
      </c>
      <c r="Y65" s="3">
        <f t="shared" si="18"/>
        <v>16.603842288365161</v>
      </c>
      <c r="Z65" s="3">
        <f t="shared" si="19"/>
        <v>5.725633913613251</v>
      </c>
      <c r="AA65" s="3">
        <f t="shared" si="20"/>
        <v>1.2171325998070894</v>
      </c>
      <c r="AB65" s="3">
        <f t="shared" si="21"/>
        <v>64.278145363361361</v>
      </c>
      <c r="AC65" s="3">
        <f t="shared" si="22"/>
        <v>18.908775669763855</v>
      </c>
      <c r="AD65" s="3">
        <f t="shared" si="23"/>
        <v>5.0881719734801356</v>
      </c>
      <c r="AE65" s="3">
        <f t="shared" si="24"/>
        <v>1.074676899372482</v>
      </c>
      <c r="AF65" s="3">
        <f t="shared" si="25"/>
        <v>0.1179654748277667</v>
      </c>
      <c r="AG65">
        <f>IF(入牧日比較!$C$7-R65&gt;0,0,AG64+1)</f>
        <v>13</v>
      </c>
      <c r="AH65">
        <f>IF(入牧日比較!$C$7-S65&gt;0,0,AH64+1)</f>
        <v>1</v>
      </c>
      <c r="AI65">
        <f>IF(入牧日比較!$C$7-T65&gt;0,0,AI64+1)</f>
        <v>0</v>
      </c>
      <c r="AJ65">
        <f>IF(入牧日比較!$C$7-U65&gt;0,0,AJ64+1)</f>
        <v>0</v>
      </c>
      <c r="AK65">
        <f>IF(入牧日比較!$C$7-V65&gt;0,0,AK64+1)</f>
        <v>0</v>
      </c>
      <c r="AL65">
        <f>IF(入牧日比較!$C$7-W65&gt;0,0,AL64+1)</f>
        <v>9</v>
      </c>
      <c r="AM65">
        <f>IF(入牧日比較!$C$7-X65&gt;0,0,AM64+1)</f>
        <v>0</v>
      </c>
      <c r="AN65">
        <f>IF(入牧日比較!$C$7-Y65&gt;0,0,AN64+1)</f>
        <v>0</v>
      </c>
      <c r="AO65">
        <f>IF(入牧日比較!$C$7-Z65&gt;0,0,AO64+1)</f>
        <v>0</v>
      </c>
      <c r="AP65">
        <f>IF(入牧日比較!$C$7-AA65&gt;0,0,AP64+1)</f>
        <v>0</v>
      </c>
      <c r="AQ65">
        <f>IF(入牧日比較!$C$7-AB65&gt;0,0,AQ64+1)</f>
        <v>2</v>
      </c>
      <c r="AR65">
        <f>IF(入牧日比較!$C$7-AC65&gt;0,0,AR64+1)</f>
        <v>0</v>
      </c>
      <c r="AS65">
        <f>IF(入牧日比較!$C$7-AD65&gt;0,0,AS64+1)</f>
        <v>0</v>
      </c>
      <c r="AT65">
        <f>IF(入牧日比較!$C$7-AE65&gt;0,0,AT64+1)</f>
        <v>0</v>
      </c>
      <c r="AU65">
        <f>IF(入牧日比較!$C$7-AF65&gt;0,0,AU64+1)</f>
        <v>0</v>
      </c>
      <c r="AV65" s="1">
        <f t="shared" si="26"/>
        <v>42680</v>
      </c>
      <c r="AW65">
        <f t="shared" si="10"/>
        <v>11</v>
      </c>
    </row>
    <row r="66" spans="8:49" x14ac:dyDescent="0.45">
      <c r="H66" s="1">
        <f t="shared" si="27"/>
        <v>42683</v>
      </c>
      <c r="I66">
        <v>63</v>
      </c>
      <c r="J66" s="3">
        <f t="shared" si="4"/>
        <v>165.43518810598792</v>
      </c>
      <c r="K66" s="3">
        <f t="shared" si="5"/>
        <v>320.693618528451</v>
      </c>
      <c r="L66" s="3">
        <f t="shared" si="6"/>
        <v>210.23389792383412</v>
      </c>
      <c r="M66">
        <f>IF(H66&lt;入牧日比較!$C$10,0,入牧日比較!$C$9*0.02*入牧日比較!$C$8)</f>
        <v>24</v>
      </c>
      <c r="N66">
        <f>IF($H66&lt;入牧日比較!$C$11,0,入牧日比較!$C$9*0.02*入牧日比較!$C$8)</f>
        <v>24</v>
      </c>
      <c r="O66">
        <f>IF($H66&lt;入牧日比較!$C$12,0,入牧日比較!$C$9*0.02*入牧日比較!$C$8)</f>
        <v>24</v>
      </c>
      <c r="P66">
        <f>IF($H66&lt;入牧日比較!$C$13,0,入牧日比較!$C$9*0.02*入牧日比較!$C$8)</f>
        <v>24</v>
      </c>
      <c r="Q66">
        <f>IF($H66&lt;入牧日比較!$C$14,0,入牧日比較!$C$9*0.02*入牧日比較!$C$8)</f>
        <v>24</v>
      </c>
      <c r="R66" s="3">
        <f t="shared" si="11"/>
        <v>92.660665064369098</v>
      </c>
      <c r="S66" s="3">
        <f t="shared" si="12"/>
        <v>62.008586272569332</v>
      </c>
      <c r="T66" s="3">
        <f t="shared" si="13"/>
        <v>40.100424989538276</v>
      </c>
      <c r="U66" s="3">
        <f t="shared" si="14"/>
        <v>23.874008799061485</v>
      </c>
      <c r="V66" s="3">
        <f t="shared" si="15"/>
        <v>11.467055379872814</v>
      </c>
      <c r="W66" s="3">
        <f t="shared" si="16"/>
        <v>94.859384506068267</v>
      </c>
      <c r="X66" s="3">
        <f t="shared" si="17"/>
        <v>42.609436547111393</v>
      </c>
      <c r="Y66" s="3">
        <f t="shared" si="18"/>
        <v>18.074933942524222</v>
      </c>
      <c r="Z66" s="3">
        <f t="shared" si="19"/>
        <v>6.6014564293292803</v>
      </c>
      <c r="AA66" s="3">
        <f t="shared" si="20"/>
        <v>1.6378036892409695</v>
      </c>
      <c r="AB66" s="3">
        <f t="shared" si="21"/>
        <v>67.758079775576405</v>
      </c>
      <c r="AC66" s="3">
        <f t="shared" si="22"/>
        <v>20.471910886141956</v>
      </c>
      <c r="AD66" s="3">
        <f t="shared" si="23"/>
        <v>5.751254334309496</v>
      </c>
      <c r="AE66" s="3">
        <f t="shared" si="24"/>
        <v>1.316852573595749</v>
      </c>
      <c r="AF66" s="3">
        <f t="shared" si="25"/>
        <v>0.17804861207685779</v>
      </c>
      <c r="AG66">
        <f>IF(入牧日比較!$C$7-R66&gt;0,0,AG65+1)</f>
        <v>14</v>
      </c>
      <c r="AH66">
        <f>IF(入牧日比較!$C$7-S66&gt;0,0,AH65+1)</f>
        <v>2</v>
      </c>
      <c r="AI66">
        <f>IF(入牧日比較!$C$7-T66&gt;0,0,AI65+1)</f>
        <v>0</v>
      </c>
      <c r="AJ66">
        <f>IF(入牧日比較!$C$7-U66&gt;0,0,AJ65+1)</f>
        <v>0</v>
      </c>
      <c r="AK66">
        <f>IF(入牧日比較!$C$7-V66&gt;0,0,AK65+1)</f>
        <v>0</v>
      </c>
      <c r="AL66">
        <f>IF(入牧日比較!$C$7-W66&gt;0,0,AL65+1)</f>
        <v>10</v>
      </c>
      <c r="AM66">
        <f>IF(入牧日比較!$C$7-X66&gt;0,0,AM65+1)</f>
        <v>0</v>
      </c>
      <c r="AN66">
        <f>IF(入牧日比較!$C$7-Y66&gt;0,0,AN65+1)</f>
        <v>0</v>
      </c>
      <c r="AO66">
        <f>IF(入牧日比較!$C$7-Z66&gt;0,0,AO65+1)</f>
        <v>0</v>
      </c>
      <c r="AP66">
        <f>IF(入牧日比較!$C$7-AA66&gt;0,0,AP65+1)</f>
        <v>0</v>
      </c>
      <c r="AQ66">
        <f>IF(入牧日比較!$C$7-AB66&gt;0,0,AQ65+1)</f>
        <v>3</v>
      </c>
      <c r="AR66">
        <f>IF(入牧日比較!$C$7-AC66&gt;0,0,AR65+1)</f>
        <v>0</v>
      </c>
      <c r="AS66">
        <f>IF(入牧日比較!$C$7-AD66&gt;0,0,AS65+1)</f>
        <v>0</v>
      </c>
      <c r="AT66">
        <f>IF(入牧日比較!$C$7-AE66&gt;0,0,AT65+1)</f>
        <v>0</v>
      </c>
      <c r="AU66">
        <f>IF(入牧日比較!$C$7-AF66&gt;0,0,AU65+1)</f>
        <v>0</v>
      </c>
      <c r="AV66" s="1">
        <f t="shared" si="26"/>
        <v>42681</v>
      </c>
      <c r="AW66">
        <f t="shared" si="10"/>
        <v>11</v>
      </c>
    </row>
    <row r="67" spans="8:49" x14ac:dyDescent="0.45">
      <c r="H67" s="1">
        <f t="shared" si="27"/>
        <v>42684</v>
      </c>
      <c r="I67">
        <v>64</v>
      </c>
      <c r="J67" s="3">
        <f t="shared" si="4"/>
        <v>172.50200669227695</v>
      </c>
      <c r="K67" s="3">
        <f t="shared" si="5"/>
        <v>332.82555460187649</v>
      </c>
      <c r="L67" s="3">
        <f t="shared" si="6"/>
        <v>217.41224803346122</v>
      </c>
      <c r="M67">
        <f>IF(H67&lt;入牧日比較!$C$10,0,入牧日比較!$C$9*0.02*入牧日比較!$C$8)</f>
        <v>24</v>
      </c>
      <c r="N67">
        <f>IF($H67&lt;入牧日比較!$C$11,0,入牧日比較!$C$9*0.02*入牧日比較!$C$8)</f>
        <v>24</v>
      </c>
      <c r="O67">
        <f>IF($H67&lt;入牧日比較!$C$12,0,入牧日比較!$C$9*0.02*入牧日比較!$C$8)</f>
        <v>24</v>
      </c>
      <c r="P67">
        <f>IF($H67&lt;入牧日比較!$C$13,0,入牧日比較!$C$9*0.02*入牧日比較!$C$8)</f>
        <v>24</v>
      </c>
      <c r="Q67">
        <f>IF($H67&lt;入牧日比較!$C$14,0,入牧日比較!$C$9*0.02*入牧日比較!$C$8)</f>
        <v>24</v>
      </c>
      <c r="R67" s="3">
        <f t="shared" si="11"/>
        <v>94.297474667866382</v>
      </c>
      <c r="S67" s="3">
        <f t="shared" si="12"/>
        <v>63.645395876066608</v>
      </c>
      <c r="T67" s="3">
        <f t="shared" si="13"/>
        <v>41.737234593035552</v>
      </c>
      <c r="U67" s="3">
        <f t="shared" si="14"/>
        <v>25.510818402558762</v>
      </c>
      <c r="V67" s="3">
        <f t="shared" si="15"/>
        <v>13.103864983370093</v>
      </c>
      <c r="W67" s="3">
        <f t="shared" si="16"/>
        <v>98.192608291252398</v>
      </c>
      <c r="X67" s="3">
        <f t="shared" si="17"/>
        <v>44.859171739901846</v>
      </c>
      <c r="Y67" s="3">
        <f t="shared" si="18"/>
        <v>19.550260228443559</v>
      </c>
      <c r="Z67" s="3">
        <f t="shared" si="19"/>
        <v>7.5032119320977824</v>
      </c>
      <c r="AA67" s="3">
        <f t="shared" si="20"/>
        <v>2.1009986432336749</v>
      </c>
      <c r="AB67" s="3">
        <f t="shared" si="21"/>
        <v>71.228988605727764</v>
      </c>
      <c r="AC67" s="3">
        <f t="shared" si="22"/>
        <v>22.057591295439856</v>
      </c>
      <c r="AD67" s="3">
        <f t="shared" si="23"/>
        <v>6.4423162384539321</v>
      </c>
      <c r="AE67" s="3">
        <f t="shared" si="24"/>
        <v>1.5820758424630785</v>
      </c>
      <c r="AF67" s="3">
        <f t="shared" si="25"/>
        <v>0.25231463749198502</v>
      </c>
      <c r="AG67">
        <f>IF(入牧日比較!$C$7-R67&gt;0,0,AG66+1)</f>
        <v>15</v>
      </c>
      <c r="AH67">
        <f>IF(入牧日比較!$C$7-S67&gt;0,0,AH66+1)</f>
        <v>3</v>
      </c>
      <c r="AI67">
        <f>IF(入牧日比較!$C$7-T67&gt;0,0,AI66+1)</f>
        <v>0</v>
      </c>
      <c r="AJ67">
        <f>IF(入牧日比較!$C$7-U67&gt;0,0,AJ66+1)</f>
        <v>0</v>
      </c>
      <c r="AK67">
        <f>IF(入牧日比較!$C$7-V67&gt;0,0,AK66+1)</f>
        <v>0</v>
      </c>
      <c r="AL67">
        <f>IF(入牧日比較!$C$7-W67&gt;0,0,AL66+1)</f>
        <v>11</v>
      </c>
      <c r="AM67">
        <f>IF(入牧日比較!$C$7-X67&gt;0,0,AM66+1)</f>
        <v>0</v>
      </c>
      <c r="AN67">
        <f>IF(入牧日比較!$C$7-Y67&gt;0,0,AN66+1)</f>
        <v>0</v>
      </c>
      <c r="AO67">
        <f>IF(入牧日比較!$C$7-Z67&gt;0,0,AO66+1)</f>
        <v>0</v>
      </c>
      <c r="AP67">
        <f>IF(入牧日比較!$C$7-AA67&gt;0,0,AP66+1)</f>
        <v>0</v>
      </c>
      <c r="AQ67">
        <f>IF(入牧日比較!$C$7-AB67&gt;0,0,AQ66+1)</f>
        <v>4</v>
      </c>
      <c r="AR67">
        <f>IF(入牧日比較!$C$7-AC67&gt;0,0,AR66+1)</f>
        <v>0</v>
      </c>
      <c r="AS67">
        <f>IF(入牧日比較!$C$7-AD67&gt;0,0,AS66+1)</f>
        <v>0</v>
      </c>
      <c r="AT67">
        <f>IF(入牧日比較!$C$7-AE67&gt;0,0,AT66+1)</f>
        <v>0</v>
      </c>
      <c r="AU67">
        <f>IF(入牧日比較!$C$7-AF67&gt;0,0,AU66+1)</f>
        <v>0</v>
      </c>
      <c r="AV67" s="1">
        <f t="shared" si="26"/>
        <v>42682</v>
      </c>
      <c r="AW67">
        <f t="shared" si="10"/>
        <v>11</v>
      </c>
    </row>
    <row r="68" spans="8:49" x14ac:dyDescent="0.45">
      <c r="H68" s="1">
        <f t="shared" si="27"/>
        <v>42685</v>
      </c>
      <c r="I68">
        <v>65</v>
      </c>
      <c r="J68" s="3">
        <f t="shared" ref="J68:J131" si="38">$B$16*EXP(-$C$16*EXP(-$D$16*I68))</f>
        <v>179.70438767454584</v>
      </c>
      <c r="K68" s="3">
        <f t="shared" ref="K68:K131" si="39">$B$17*EXP(-$C$17*EXP(-$D$17*I68))</f>
        <v>345.01194121177093</v>
      </c>
      <c r="L68" s="3">
        <f t="shared" ref="L68:L131" si="40">$B$18*EXP(-$C$18*EXP(-$D$18*I68))</f>
        <v>224.60970962722178</v>
      </c>
      <c r="M68">
        <f>IF(H68&lt;入牧日比較!$C$10,0,入牧日比較!$C$9*0.02*入牧日比較!$C$8)</f>
        <v>24</v>
      </c>
      <c r="N68">
        <f>IF($H68&lt;入牧日比較!$C$11,0,入牧日比較!$C$9*0.02*入牧日比較!$C$8)</f>
        <v>24</v>
      </c>
      <c r="O68">
        <f>IF($H68&lt;入牧日比較!$C$12,0,入牧日比較!$C$9*0.02*入牧日比較!$C$8)</f>
        <v>24</v>
      </c>
      <c r="P68">
        <f>IF($H68&lt;入牧日比較!$C$13,0,入牧日比較!$C$9*0.02*入牧日比較!$C$8)</f>
        <v>24</v>
      </c>
      <c r="Q68">
        <f>IF($H68&lt;入牧日比較!$C$14,0,入牧日比較!$C$9*0.02*入牧日比較!$C$8)</f>
        <v>24</v>
      </c>
      <c r="R68" s="3">
        <f t="shared" si="11"/>
        <v>95.868682498850603</v>
      </c>
      <c r="S68" s="3">
        <f t="shared" si="12"/>
        <v>65.216603707050822</v>
      </c>
      <c r="T68" s="3">
        <f t="shared" si="13"/>
        <v>43.308442424019773</v>
      </c>
      <c r="U68" s="3">
        <f t="shared" si="14"/>
        <v>27.082026233542983</v>
      </c>
      <c r="V68" s="3">
        <f t="shared" si="15"/>
        <v>14.675072814354312</v>
      </c>
      <c r="W68" s="3">
        <f t="shared" si="16"/>
        <v>101.46167442550356</v>
      </c>
      <c r="X68" s="3">
        <f t="shared" si="17"/>
        <v>47.083019872707418</v>
      </c>
      <c r="Y68" s="3">
        <f t="shared" si="18"/>
        <v>21.027052844814676</v>
      </c>
      <c r="Z68" s="3">
        <f t="shared" si="19"/>
        <v>8.4266932244169759</v>
      </c>
      <c r="AA68" s="3">
        <f t="shared" si="20"/>
        <v>2.6014100633619401</v>
      </c>
      <c r="AB68" s="3">
        <f t="shared" si="21"/>
        <v>74.688772501191309</v>
      </c>
      <c r="AC68" s="3">
        <f t="shared" si="22"/>
        <v>23.663094800361684</v>
      </c>
      <c r="AD68" s="3">
        <f t="shared" si="23"/>
        <v>7.1593264712681508</v>
      </c>
      <c r="AE68" s="3">
        <f t="shared" si="24"/>
        <v>1.8694211644768193</v>
      </c>
      <c r="AF68" s="3">
        <f t="shared" si="25"/>
        <v>0.34102120274115966</v>
      </c>
      <c r="AG68">
        <f>IF(入牧日比較!$C$7-R68&gt;0,0,AG67+1)</f>
        <v>16</v>
      </c>
      <c r="AH68">
        <f>IF(入牧日比較!$C$7-S68&gt;0,0,AH67+1)</f>
        <v>4</v>
      </c>
      <c r="AI68">
        <f>IF(入牧日比較!$C$7-T68&gt;0,0,AI67+1)</f>
        <v>0</v>
      </c>
      <c r="AJ68">
        <f>IF(入牧日比較!$C$7-U68&gt;0,0,AJ67+1)</f>
        <v>0</v>
      </c>
      <c r="AK68">
        <f>IF(入牧日比較!$C$7-V68&gt;0,0,AK67+1)</f>
        <v>0</v>
      </c>
      <c r="AL68">
        <f>IF(入牧日比較!$C$7-W68&gt;0,0,AL67+1)</f>
        <v>12</v>
      </c>
      <c r="AM68">
        <f>IF(入牧日比較!$C$7-X68&gt;0,0,AM67+1)</f>
        <v>0</v>
      </c>
      <c r="AN68">
        <f>IF(入牧日比較!$C$7-Y68&gt;0,0,AN67+1)</f>
        <v>0</v>
      </c>
      <c r="AO68">
        <f>IF(入牧日比較!$C$7-Z68&gt;0,0,AO67+1)</f>
        <v>0</v>
      </c>
      <c r="AP68">
        <f>IF(入牧日比較!$C$7-AA68&gt;0,0,AP67+1)</f>
        <v>0</v>
      </c>
      <c r="AQ68">
        <f>IF(入牧日比較!$C$7-AB68&gt;0,0,AQ67+1)</f>
        <v>5</v>
      </c>
      <c r="AR68">
        <f>IF(入牧日比較!$C$7-AC68&gt;0,0,AR67+1)</f>
        <v>0</v>
      </c>
      <c r="AS68">
        <f>IF(入牧日比較!$C$7-AD68&gt;0,0,AS67+1)</f>
        <v>0</v>
      </c>
      <c r="AT68">
        <f>IF(入牧日比較!$C$7-AE68&gt;0,0,AT67+1)</f>
        <v>0</v>
      </c>
      <c r="AU68">
        <f>IF(入牧日比較!$C$7-AF68&gt;0,0,AU67+1)</f>
        <v>0</v>
      </c>
      <c r="AV68" s="1">
        <f t="shared" si="26"/>
        <v>42683</v>
      </c>
      <c r="AW68">
        <f t="shared" ref="AW68:AW131" si="41">COUNTIF(AG68:AU68,0)</f>
        <v>11</v>
      </c>
    </row>
    <row r="69" spans="8:49" x14ac:dyDescent="0.45">
      <c r="H69" s="1">
        <f t="shared" si="27"/>
        <v>42686</v>
      </c>
      <c r="I69">
        <v>66</v>
      </c>
      <c r="J69" s="3">
        <f t="shared" si="38"/>
        <v>187.03822053859275</v>
      </c>
      <c r="K69" s="3">
        <f t="shared" si="39"/>
        <v>357.23891643012826</v>
      </c>
      <c r="L69" s="3">
        <f t="shared" si="40"/>
        <v>231.81918966050176</v>
      </c>
      <c r="M69">
        <f>IF(H69&lt;入牧日比較!$C$10,0,入牧日比較!$C$9*0.02*入牧日比較!$C$8)</f>
        <v>24</v>
      </c>
      <c r="N69">
        <f>IF($H69&lt;入牧日比較!$C$11,0,入牧日比較!$C$9*0.02*入牧日比較!$C$8)</f>
        <v>24</v>
      </c>
      <c r="O69">
        <f>IF($H69&lt;入牧日比較!$C$12,0,入牧日比較!$C$9*0.02*入牧日比較!$C$8)</f>
        <v>24</v>
      </c>
      <c r="P69">
        <f>IF($H69&lt;入牧日比較!$C$13,0,入牧日比較!$C$9*0.02*入牧日比較!$C$8)</f>
        <v>24</v>
      </c>
      <c r="Q69">
        <f>IF($H69&lt;入牧日比較!$C$14,0,入牧日比較!$C$9*0.02*入牧日比較!$C$8)</f>
        <v>24</v>
      </c>
      <c r="R69" s="3">
        <f t="shared" ref="R69:R132" si="42">R68+M69/0.85*1000/$J69/100</f>
        <v>97.378282731163608</v>
      </c>
      <c r="S69" s="3">
        <f t="shared" ref="S69:S132" si="43">S68+N69/0.85*1000/$J69/100</f>
        <v>66.726203939363828</v>
      </c>
      <c r="T69" s="3">
        <f t="shared" ref="T69:T132" si="44">T68+O69/0.85*1000/$J69/100</f>
        <v>44.818042656332779</v>
      </c>
      <c r="U69" s="3">
        <f t="shared" ref="U69:U132" si="45">U68+P69/0.85*1000/$J69/100</f>
        <v>28.591626465855988</v>
      </c>
      <c r="V69" s="3">
        <f t="shared" ref="V69:V132" si="46">V68+Q69/0.85*1000/$J69/100</f>
        <v>16.184673046667317</v>
      </c>
      <c r="W69" s="3">
        <f t="shared" ref="W69:W132" si="47">W68+R69/0.85*1000/$K69/100</f>
        <v>104.66856707625098</v>
      </c>
      <c r="X69" s="3">
        <f t="shared" ref="X69:X132" si="48">X68+S69/0.85*1000/$K69/100</f>
        <v>49.280468492911304</v>
      </c>
      <c r="Y69" s="3">
        <f t="shared" ref="Y69:Y132" si="49">Y68+T69/0.85*1000/$K69/100</f>
        <v>22.503014913403113</v>
      </c>
      <c r="Z69" s="3">
        <f t="shared" ref="Z69:Z132" si="50">Z68+U69/0.85*1000/$K69/100</f>
        <v>9.3682817820977693</v>
      </c>
      <c r="AA69" s="3">
        <f t="shared" ref="AA69:AA132" si="51">AA68+V69/0.85*1000/$K69/100</f>
        <v>3.134408875750085</v>
      </c>
      <c r="AB69" s="3">
        <f t="shared" ref="AB69:AB132" si="52">AB68+W69/0.85*1000/$K69/100</f>
        <v>78.135751120107457</v>
      </c>
      <c r="AC69" s="3">
        <f t="shared" ref="AC69:AC132" si="53">AC68+X69/0.85*1000/$K69/100</f>
        <v>25.286014899205558</v>
      </c>
      <c r="AD69" s="3">
        <f t="shared" ref="AD69:AD132" si="54">AD68+Y69/0.85*1000/$K69/100</f>
        <v>7.9004029322761999</v>
      </c>
      <c r="AE69" s="3">
        <f t="shared" ref="AE69:AE132" si="55">AE68+Z69/0.85*1000/$K69/100</f>
        <v>2.1779404066992503</v>
      </c>
      <c r="AF69" s="3">
        <f t="shared" ref="AF69:AF132" si="56">AF68+AA69/0.85*1000/$K69/100</f>
        <v>0.44424455507558736</v>
      </c>
      <c r="AG69">
        <f>IF(入牧日比較!$C$7-R69&gt;0,0,AG68+1)</f>
        <v>17</v>
      </c>
      <c r="AH69">
        <f>IF(入牧日比較!$C$7-S69&gt;0,0,AH68+1)</f>
        <v>5</v>
      </c>
      <c r="AI69">
        <f>IF(入牧日比較!$C$7-T69&gt;0,0,AI68+1)</f>
        <v>0</v>
      </c>
      <c r="AJ69">
        <f>IF(入牧日比較!$C$7-U69&gt;0,0,AJ68+1)</f>
        <v>0</v>
      </c>
      <c r="AK69">
        <f>IF(入牧日比較!$C$7-V69&gt;0,0,AK68+1)</f>
        <v>0</v>
      </c>
      <c r="AL69">
        <f>IF(入牧日比較!$C$7-W69&gt;0,0,AL68+1)</f>
        <v>13</v>
      </c>
      <c r="AM69">
        <f>IF(入牧日比較!$C$7-X69&gt;0,0,AM68+1)</f>
        <v>0</v>
      </c>
      <c r="AN69">
        <f>IF(入牧日比較!$C$7-Y69&gt;0,0,AN68+1)</f>
        <v>0</v>
      </c>
      <c r="AO69">
        <f>IF(入牧日比較!$C$7-Z69&gt;0,0,AO68+1)</f>
        <v>0</v>
      </c>
      <c r="AP69">
        <f>IF(入牧日比較!$C$7-AA69&gt;0,0,AP68+1)</f>
        <v>0</v>
      </c>
      <c r="AQ69">
        <f>IF(入牧日比較!$C$7-AB69&gt;0,0,AQ68+1)</f>
        <v>6</v>
      </c>
      <c r="AR69">
        <f>IF(入牧日比較!$C$7-AC69&gt;0,0,AR68+1)</f>
        <v>0</v>
      </c>
      <c r="AS69">
        <f>IF(入牧日比較!$C$7-AD69&gt;0,0,AS68+1)</f>
        <v>0</v>
      </c>
      <c r="AT69">
        <f>IF(入牧日比較!$C$7-AE69&gt;0,0,AT68+1)</f>
        <v>0</v>
      </c>
      <c r="AU69">
        <f>IF(入牧日比較!$C$7-AF69&gt;0,0,AU68+1)</f>
        <v>0</v>
      </c>
      <c r="AV69" s="1">
        <f t="shared" ref="AV69:AV132" si="57">AV68+1</f>
        <v>42684</v>
      </c>
      <c r="AW69">
        <f t="shared" si="41"/>
        <v>11</v>
      </c>
    </row>
    <row r="70" spans="8:49" x14ac:dyDescent="0.45">
      <c r="H70" s="1">
        <f t="shared" si="27"/>
        <v>42687</v>
      </c>
      <c r="I70">
        <v>67</v>
      </c>
      <c r="J70" s="3">
        <f t="shared" si="38"/>
        <v>194.49922808756094</v>
      </c>
      <c r="K70" s="3">
        <f t="shared" si="39"/>
        <v>369.49292423294139</v>
      </c>
      <c r="L70" s="3">
        <f t="shared" si="40"/>
        <v>239.03377341597391</v>
      </c>
      <c r="M70">
        <f>IF(H70&lt;入牧日比較!$C$10,0,入牧日比較!$C$9*0.02*入牧日比較!$C$8)</f>
        <v>24</v>
      </c>
      <c r="N70">
        <f>IF($H70&lt;入牧日比較!$C$11,0,入牧日比較!$C$9*0.02*入牧日比較!$C$8)</f>
        <v>24</v>
      </c>
      <c r="O70">
        <f>IF($H70&lt;入牧日比較!$C$12,0,入牧日比較!$C$9*0.02*入牧日比較!$C$8)</f>
        <v>24</v>
      </c>
      <c r="P70">
        <f>IF($H70&lt;入牧日比較!$C$13,0,入牧日比較!$C$9*0.02*入牧日比較!$C$8)</f>
        <v>24</v>
      </c>
      <c r="Q70">
        <f>IF($H70&lt;入牧日比較!$C$14,0,入牧日比較!$C$9*0.02*入牧日比較!$C$8)</f>
        <v>24</v>
      </c>
      <c r="R70" s="3">
        <f t="shared" si="42"/>
        <v>98.829974565381889</v>
      </c>
      <c r="S70" s="3">
        <f t="shared" si="43"/>
        <v>68.177895773582108</v>
      </c>
      <c r="T70" s="3">
        <f t="shared" si="44"/>
        <v>46.269734490551059</v>
      </c>
      <c r="U70" s="3">
        <f t="shared" si="45"/>
        <v>30.043318300074265</v>
      </c>
      <c r="V70" s="3">
        <f t="shared" si="46"/>
        <v>17.636364880885594</v>
      </c>
      <c r="W70" s="3">
        <f t="shared" si="47"/>
        <v>107.81532715436585</v>
      </c>
      <c r="X70" s="3">
        <f t="shared" si="48"/>
        <v>51.451262136981846</v>
      </c>
      <c r="Y70" s="3">
        <f t="shared" si="49"/>
        <v>23.976249667941246</v>
      </c>
      <c r="Z70" s="3">
        <f t="shared" si="50"/>
        <v>10.324865197772214</v>
      </c>
      <c r="AA70" s="3">
        <f t="shared" si="51"/>
        <v>3.6959531761943087</v>
      </c>
      <c r="AB70" s="3">
        <f t="shared" si="52"/>
        <v>81.568606069127057</v>
      </c>
      <c r="AC70" s="3">
        <f t="shared" si="53"/>
        <v>26.924230211647714</v>
      </c>
      <c r="AD70" s="3">
        <f t="shared" si="54"/>
        <v>8.663810042414422</v>
      </c>
      <c r="AE70" s="3">
        <f t="shared" si="55"/>
        <v>2.5066855445903173</v>
      </c>
      <c r="AF70" s="3">
        <f t="shared" si="56"/>
        <v>0.56192421609518983</v>
      </c>
      <c r="AG70">
        <f>IF(入牧日比較!$C$7-R70&gt;0,0,AG69+1)</f>
        <v>18</v>
      </c>
      <c r="AH70">
        <f>IF(入牧日比較!$C$7-S70&gt;0,0,AH69+1)</f>
        <v>6</v>
      </c>
      <c r="AI70">
        <f>IF(入牧日比較!$C$7-T70&gt;0,0,AI69+1)</f>
        <v>0</v>
      </c>
      <c r="AJ70">
        <f>IF(入牧日比較!$C$7-U70&gt;0,0,AJ69+1)</f>
        <v>0</v>
      </c>
      <c r="AK70">
        <f>IF(入牧日比較!$C$7-V70&gt;0,0,AK69+1)</f>
        <v>0</v>
      </c>
      <c r="AL70">
        <f>IF(入牧日比較!$C$7-W70&gt;0,0,AL69+1)</f>
        <v>14</v>
      </c>
      <c r="AM70">
        <f>IF(入牧日比較!$C$7-X70&gt;0,0,AM69+1)</f>
        <v>0</v>
      </c>
      <c r="AN70">
        <f>IF(入牧日比較!$C$7-Y70&gt;0,0,AN69+1)</f>
        <v>0</v>
      </c>
      <c r="AO70">
        <f>IF(入牧日比較!$C$7-Z70&gt;0,0,AO69+1)</f>
        <v>0</v>
      </c>
      <c r="AP70">
        <f>IF(入牧日比較!$C$7-AA70&gt;0,0,AP69+1)</f>
        <v>0</v>
      </c>
      <c r="AQ70">
        <f>IF(入牧日比較!$C$7-AB70&gt;0,0,AQ69+1)</f>
        <v>7</v>
      </c>
      <c r="AR70">
        <f>IF(入牧日比較!$C$7-AC70&gt;0,0,AR69+1)</f>
        <v>0</v>
      </c>
      <c r="AS70">
        <f>IF(入牧日比較!$C$7-AD70&gt;0,0,AS69+1)</f>
        <v>0</v>
      </c>
      <c r="AT70">
        <f>IF(入牧日比較!$C$7-AE70&gt;0,0,AT69+1)</f>
        <v>0</v>
      </c>
      <c r="AU70">
        <f>IF(入牧日比較!$C$7-AF70&gt;0,0,AU69+1)</f>
        <v>0</v>
      </c>
      <c r="AV70" s="1">
        <f t="shared" si="57"/>
        <v>42685</v>
      </c>
      <c r="AW70">
        <f t="shared" si="41"/>
        <v>11</v>
      </c>
    </row>
    <row r="71" spans="8:49" x14ac:dyDescent="0.45">
      <c r="H71" s="1">
        <f t="shared" si="27"/>
        <v>42688</v>
      </c>
      <c r="I71">
        <v>68</v>
      </c>
      <c r="J71" s="3">
        <f t="shared" si="38"/>
        <v>202.08297956700724</v>
      </c>
      <c r="K71" s="3">
        <f t="shared" si="39"/>
        <v>381.76075042069482</v>
      </c>
      <c r="L71" s="3">
        <f t="shared" si="40"/>
        <v>246.24673900776565</v>
      </c>
      <c r="M71">
        <f>IF(H71&lt;入牧日比較!$C$10,0,入牧日比較!$C$9*0.02*入牧日比較!$C$8)</f>
        <v>24</v>
      </c>
      <c r="N71">
        <f>IF($H71&lt;入牧日比較!$C$11,0,入牧日比較!$C$9*0.02*入牧日比較!$C$8)</f>
        <v>24</v>
      </c>
      <c r="O71">
        <f>IF($H71&lt;入牧日比較!$C$12,0,入牧日比較!$C$9*0.02*入牧日比較!$C$8)</f>
        <v>24</v>
      </c>
      <c r="P71">
        <f>IF($H71&lt;入牧日比較!$C$13,0,入牧日比較!$C$9*0.02*入牧日比較!$C$8)</f>
        <v>24</v>
      </c>
      <c r="Q71">
        <f>IF($H71&lt;入牧日比較!$C$14,0,入牧日比較!$C$9*0.02*入牧日比較!$C$8)</f>
        <v>24</v>
      </c>
      <c r="R71" s="3">
        <f t="shared" si="42"/>
        <v>100.22718744190149</v>
      </c>
      <c r="S71" s="3">
        <f t="shared" si="43"/>
        <v>69.575108650101711</v>
      </c>
      <c r="T71" s="3">
        <f t="shared" si="44"/>
        <v>47.666947367070662</v>
      </c>
      <c r="U71" s="3">
        <f t="shared" si="45"/>
        <v>31.440531176593868</v>
      </c>
      <c r="V71" s="3">
        <f t="shared" si="46"/>
        <v>19.033577757405197</v>
      </c>
      <c r="W71" s="3">
        <f t="shared" si="47"/>
        <v>110.90402440878509</v>
      </c>
      <c r="X71" s="3">
        <f t="shared" si="48"/>
        <v>53.595355496760682</v>
      </c>
      <c r="Y71" s="3">
        <f t="shared" si="49"/>
        <v>25.445200091643013</v>
      </c>
      <c r="Z71" s="3">
        <f t="shared" si="50"/>
        <v>11.293766798237854</v>
      </c>
      <c r="AA71" s="3">
        <f t="shared" si="51"/>
        <v>4.2825101859393007</v>
      </c>
      <c r="AB71" s="3">
        <f t="shared" si="52"/>
        <v>84.986330984275696</v>
      </c>
      <c r="AC71" s="3">
        <f t="shared" si="53"/>
        <v>28.57587615320849</v>
      </c>
      <c r="AD71" s="3">
        <f t="shared" si="54"/>
        <v>9.447953762966927</v>
      </c>
      <c r="AE71" s="3">
        <f t="shared" si="55"/>
        <v>2.854725107428385</v>
      </c>
      <c r="AF71" s="3">
        <f t="shared" si="56"/>
        <v>0.69389816239594426</v>
      </c>
      <c r="AG71">
        <f>IF(入牧日比較!$C$7-R71&gt;0,0,AG70+1)</f>
        <v>19</v>
      </c>
      <c r="AH71">
        <f>IF(入牧日比較!$C$7-S71&gt;0,0,AH70+1)</f>
        <v>7</v>
      </c>
      <c r="AI71">
        <f>IF(入牧日比較!$C$7-T71&gt;0,0,AI70+1)</f>
        <v>0</v>
      </c>
      <c r="AJ71">
        <f>IF(入牧日比較!$C$7-U71&gt;0,0,AJ70+1)</f>
        <v>0</v>
      </c>
      <c r="AK71">
        <f>IF(入牧日比較!$C$7-V71&gt;0,0,AK70+1)</f>
        <v>0</v>
      </c>
      <c r="AL71">
        <f>IF(入牧日比較!$C$7-W71&gt;0,0,AL70+1)</f>
        <v>15</v>
      </c>
      <c r="AM71">
        <f>IF(入牧日比較!$C$7-X71&gt;0,0,AM70+1)</f>
        <v>0</v>
      </c>
      <c r="AN71">
        <f>IF(入牧日比較!$C$7-Y71&gt;0,0,AN70+1)</f>
        <v>0</v>
      </c>
      <c r="AO71">
        <f>IF(入牧日比較!$C$7-Z71&gt;0,0,AO70+1)</f>
        <v>0</v>
      </c>
      <c r="AP71">
        <f>IF(入牧日比較!$C$7-AA71&gt;0,0,AP70+1)</f>
        <v>0</v>
      </c>
      <c r="AQ71">
        <f>IF(入牧日比較!$C$7-AB71&gt;0,0,AQ70+1)</f>
        <v>8</v>
      </c>
      <c r="AR71">
        <f>IF(入牧日比較!$C$7-AC71&gt;0,0,AR70+1)</f>
        <v>0</v>
      </c>
      <c r="AS71">
        <f>IF(入牧日比較!$C$7-AD71&gt;0,0,AS70+1)</f>
        <v>0</v>
      </c>
      <c r="AT71">
        <f>IF(入牧日比較!$C$7-AE71&gt;0,0,AT70+1)</f>
        <v>0</v>
      </c>
      <c r="AU71">
        <f>IF(入牧日比較!$C$7-AF71&gt;0,0,AU70+1)</f>
        <v>0</v>
      </c>
      <c r="AV71" s="1">
        <f t="shared" si="57"/>
        <v>42686</v>
      </c>
      <c r="AW71">
        <f t="shared" si="41"/>
        <v>11</v>
      </c>
    </row>
    <row r="72" spans="8:49" x14ac:dyDescent="0.45">
      <c r="H72" s="1">
        <f t="shared" si="27"/>
        <v>42689</v>
      </c>
      <c r="I72">
        <v>69</v>
      </c>
      <c r="J72" s="3">
        <f t="shared" si="38"/>
        <v>209.78490389195082</v>
      </c>
      <c r="K72" s="3">
        <f t="shared" si="39"/>
        <v>394.02955460560702</v>
      </c>
      <c r="L72" s="3">
        <f t="shared" si="40"/>
        <v>253.45157016311603</v>
      </c>
      <c r="M72">
        <f>IF(H72&lt;入牧日比較!$C$10,0,入牧日比較!$C$9*0.02*入牧日比較!$C$8)</f>
        <v>24</v>
      </c>
      <c r="N72">
        <f>IF($H72&lt;入牧日比較!$C$11,0,入牧日比較!$C$9*0.02*入牧日比較!$C$8)</f>
        <v>24</v>
      </c>
      <c r="O72">
        <f>IF($H72&lt;入牧日比較!$C$12,0,入牧日比較!$C$9*0.02*入牧日比較!$C$8)</f>
        <v>24</v>
      </c>
      <c r="P72">
        <f>IF($H72&lt;入牧日比較!$C$13,0,入牧日比較!$C$9*0.02*入牧日比較!$C$8)</f>
        <v>24</v>
      </c>
      <c r="Q72">
        <f>IF($H72&lt;入牧日比較!$C$14,0,入牧日比較!$C$9*0.02*入牧日比較!$C$8)</f>
        <v>24</v>
      </c>
      <c r="R72" s="3">
        <f t="shared" si="42"/>
        <v>101.57310383501763</v>
      </c>
      <c r="S72" s="3">
        <f t="shared" si="43"/>
        <v>70.921025043217853</v>
      </c>
      <c r="T72" s="3">
        <f t="shared" si="44"/>
        <v>49.012863760186804</v>
      </c>
      <c r="U72" s="3">
        <f t="shared" si="45"/>
        <v>32.786447569710006</v>
      </c>
      <c r="V72" s="3">
        <f t="shared" si="46"/>
        <v>20.379494150521339</v>
      </c>
      <c r="W72" s="3">
        <f t="shared" si="47"/>
        <v>113.93673522504038</v>
      </c>
      <c r="X72" s="3">
        <f t="shared" si="48"/>
        <v>55.712874324361266</v>
      </c>
      <c r="Y72" s="3">
        <f t="shared" si="49"/>
        <v>26.908597747607136</v>
      </c>
      <c r="Z72" s="3">
        <f t="shared" si="50"/>
        <v>12.272685531810776</v>
      </c>
      <c r="AA72" s="3">
        <f t="shared" si="51"/>
        <v>4.8909893010452619</v>
      </c>
      <c r="AB72" s="3">
        <f t="shared" si="52"/>
        <v>88.388187934980294</v>
      </c>
      <c r="AC72" s="3">
        <f t="shared" si="53"/>
        <v>30.239318838218892</v>
      </c>
      <c r="AD72" s="3">
        <f t="shared" si="54"/>
        <v>10.251375066031379</v>
      </c>
      <c r="AE72" s="3">
        <f t="shared" si="55"/>
        <v>3.2211558331968613</v>
      </c>
      <c r="AF72" s="3">
        <f t="shared" si="56"/>
        <v>0.83993048390067659</v>
      </c>
      <c r="AG72">
        <f>IF(入牧日比較!$C$7-R72&gt;0,0,AG71+1)</f>
        <v>20</v>
      </c>
      <c r="AH72">
        <f>IF(入牧日比較!$C$7-S72&gt;0,0,AH71+1)</f>
        <v>8</v>
      </c>
      <c r="AI72">
        <f>IF(入牧日比較!$C$7-T72&gt;0,0,AI71+1)</f>
        <v>0</v>
      </c>
      <c r="AJ72">
        <f>IF(入牧日比較!$C$7-U72&gt;0,0,AJ71+1)</f>
        <v>0</v>
      </c>
      <c r="AK72">
        <f>IF(入牧日比較!$C$7-V72&gt;0,0,AK71+1)</f>
        <v>0</v>
      </c>
      <c r="AL72">
        <f>IF(入牧日比較!$C$7-W72&gt;0,0,AL71+1)</f>
        <v>16</v>
      </c>
      <c r="AM72">
        <f>IF(入牧日比較!$C$7-X72&gt;0,0,AM71+1)</f>
        <v>0</v>
      </c>
      <c r="AN72">
        <f>IF(入牧日比較!$C$7-Y72&gt;0,0,AN71+1)</f>
        <v>0</v>
      </c>
      <c r="AO72">
        <f>IF(入牧日比較!$C$7-Z72&gt;0,0,AO71+1)</f>
        <v>0</v>
      </c>
      <c r="AP72">
        <f>IF(入牧日比較!$C$7-AA72&gt;0,0,AP71+1)</f>
        <v>0</v>
      </c>
      <c r="AQ72">
        <f>IF(入牧日比較!$C$7-AB72&gt;0,0,AQ71+1)</f>
        <v>9</v>
      </c>
      <c r="AR72">
        <f>IF(入牧日比較!$C$7-AC72&gt;0,0,AR71+1)</f>
        <v>0</v>
      </c>
      <c r="AS72">
        <f>IF(入牧日比較!$C$7-AD72&gt;0,0,AS71+1)</f>
        <v>0</v>
      </c>
      <c r="AT72">
        <f>IF(入牧日比較!$C$7-AE72&gt;0,0,AT71+1)</f>
        <v>0</v>
      </c>
      <c r="AU72">
        <f>IF(入牧日比較!$C$7-AF72&gt;0,0,AU71+1)</f>
        <v>0</v>
      </c>
      <c r="AV72" s="1">
        <f t="shared" si="57"/>
        <v>42687</v>
      </c>
      <c r="AW72">
        <f t="shared" si="41"/>
        <v>11</v>
      </c>
    </row>
    <row r="73" spans="8:49" x14ac:dyDescent="0.45">
      <c r="H73" s="1">
        <f t="shared" si="27"/>
        <v>42690</v>
      </c>
      <c r="I73">
        <v>70</v>
      </c>
      <c r="J73" s="3">
        <f t="shared" si="38"/>
        <v>217.60030291436073</v>
      </c>
      <c r="K73" s="3">
        <f t="shared" si="39"/>
        <v>406.28689834619001</v>
      </c>
      <c r="L73" s="3">
        <f t="shared" si="40"/>
        <v>260.64196733021049</v>
      </c>
      <c r="M73">
        <f>IF(H73&lt;入牧日比較!$C$10,0,入牧日比較!$C$9*0.02*入牧日比較!$C$8)</f>
        <v>24</v>
      </c>
      <c r="N73">
        <f>IF($H73&lt;入牧日比較!$C$11,0,入牧日比較!$C$9*0.02*入牧日比較!$C$8)</f>
        <v>24</v>
      </c>
      <c r="O73">
        <f>IF($H73&lt;入牧日比較!$C$12,0,入牧日比較!$C$9*0.02*入牧日比較!$C$8)</f>
        <v>24</v>
      </c>
      <c r="P73">
        <f>IF($H73&lt;入牧日比較!$C$13,0,入牧日比較!$C$9*0.02*入牧日比較!$C$8)</f>
        <v>24</v>
      </c>
      <c r="Q73">
        <f>IF($H73&lt;入牧日比較!$C$14,0,入牧日比較!$C$9*0.02*入牧日比較!$C$8)</f>
        <v>24</v>
      </c>
      <c r="R73" s="3">
        <f t="shared" si="42"/>
        <v>102.87067988337265</v>
      </c>
      <c r="S73" s="3">
        <f t="shared" si="43"/>
        <v>72.218601091572864</v>
      </c>
      <c r="T73" s="3">
        <f t="shared" si="44"/>
        <v>50.310439808541823</v>
      </c>
      <c r="U73" s="3">
        <f t="shared" si="45"/>
        <v>34.084023618065025</v>
      </c>
      <c r="V73" s="3">
        <f t="shared" si="46"/>
        <v>21.677070198876354</v>
      </c>
      <c r="W73" s="3">
        <f t="shared" si="47"/>
        <v>116.91552508430465</v>
      </c>
      <c r="X73" s="3">
        <f t="shared" si="48"/>
        <v>57.804082789452778</v>
      </c>
      <c r="Y73" s="3">
        <f t="shared" si="49"/>
        <v>28.3654193423192</v>
      </c>
      <c r="Z73" s="3">
        <f t="shared" si="50"/>
        <v>13.259644537345901</v>
      </c>
      <c r="AA73" s="3">
        <f t="shared" si="51"/>
        <v>5.5186845487113496</v>
      </c>
      <c r="AB73" s="3">
        <f t="shared" si="52"/>
        <v>91.773669404593633</v>
      </c>
      <c r="AC73" s="3">
        <f t="shared" si="53"/>
        <v>31.913131199841331</v>
      </c>
      <c r="AD73" s="3">
        <f t="shared" si="54"/>
        <v>11.072742472045149</v>
      </c>
      <c r="AE73" s="3">
        <f t="shared" si="55"/>
        <v>3.6051106659059906</v>
      </c>
      <c r="AF73" s="3">
        <f t="shared" si="56"/>
        <v>0.99973307866156558</v>
      </c>
      <c r="AG73">
        <f>IF(入牧日比較!$C$7-R73&gt;0,0,AG72+1)</f>
        <v>21</v>
      </c>
      <c r="AH73">
        <f>IF(入牧日比較!$C$7-S73&gt;0,0,AH72+1)</f>
        <v>9</v>
      </c>
      <c r="AI73">
        <f>IF(入牧日比較!$C$7-T73&gt;0,0,AI72+1)</f>
        <v>0</v>
      </c>
      <c r="AJ73">
        <f>IF(入牧日比較!$C$7-U73&gt;0,0,AJ72+1)</f>
        <v>0</v>
      </c>
      <c r="AK73">
        <f>IF(入牧日比較!$C$7-V73&gt;0,0,AK72+1)</f>
        <v>0</v>
      </c>
      <c r="AL73">
        <f>IF(入牧日比較!$C$7-W73&gt;0,0,AL72+1)</f>
        <v>17</v>
      </c>
      <c r="AM73">
        <f>IF(入牧日比較!$C$7-X73&gt;0,0,AM72+1)</f>
        <v>0</v>
      </c>
      <c r="AN73">
        <f>IF(入牧日比較!$C$7-Y73&gt;0,0,AN72+1)</f>
        <v>0</v>
      </c>
      <c r="AO73">
        <f>IF(入牧日比較!$C$7-Z73&gt;0,0,AO72+1)</f>
        <v>0</v>
      </c>
      <c r="AP73">
        <f>IF(入牧日比較!$C$7-AA73&gt;0,0,AP72+1)</f>
        <v>0</v>
      </c>
      <c r="AQ73">
        <f>IF(入牧日比較!$C$7-AB73&gt;0,0,AQ72+1)</f>
        <v>10</v>
      </c>
      <c r="AR73">
        <f>IF(入牧日比較!$C$7-AC73&gt;0,0,AR72+1)</f>
        <v>0</v>
      </c>
      <c r="AS73">
        <f>IF(入牧日比較!$C$7-AD73&gt;0,0,AS72+1)</f>
        <v>0</v>
      </c>
      <c r="AT73">
        <f>IF(入牧日比較!$C$7-AE73&gt;0,0,AT72+1)</f>
        <v>0</v>
      </c>
      <c r="AU73">
        <f>IF(入牧日比較!$C$7-AF73&gt;0,0,AU72+1)</f>
        <v>0</v>
      </c>
      <c r="AV73" s="1">
        <f t="shared" si="57"/>
        <v>42688</v>
      </c>
      <c r="AW73">
        <f t="shared" si="41"/>
        <v>11</v>
      </c>
    </row>
    <row r="74" spans="8:49" x14ac:dyDescent="0.45">
      <c r="H74" s="1">
        <f t="shared" si="27"/>
        <v>42691</v>
      </c>
      <c r="I74">
        <v>71</v>
      </c>
      <c r="J74" s="3">
        <f t="shared" si="38"/>
        <v>225.52436467262882</v>
      </c>
      <c r="K74" s="3">
        <f t="shared" si="39"/>
        <v>418.52076953515535</v>
      </c>
      <c r="L74" s="3">
        <f t="shared" si="40"/>
        <v>267.81185716924523</v>
      </c>
      <c r="M74">
        <f>IF(H74&lt;入牧日比較!$C$10,0,入牧日比較!$C$9*0.02*入牧日比較!$C$8)</f>
        <v>24</v>
      </c>
      <c r="N74">
        <f>IF($H74&lt;入牧日比較!$C$11,0,入牧日比較!$C$9*0.02*入牧日比較!$C$8)</f>
        <v>24</v>
      </c>
      <c r="O74">
        <f>IF($H74&lt;入牧日比較!$C$12,0,入牧日比較!$C$9*0.02*入牧日比較!$C$8)</f>
        <v>24</v>
      </c>
      <c r="P74">
        <f>IF($H74&lt;入牧日比較!$C$13,0,入牧日比較!$C$9*0.02*入牧日比較!$C$8)</f>
        <v>24</v>
      </c>
      <c r="Q74">
        <f>IF($H74&lt;入牧日比較!$C$14,0,入牧日比較!$C$9*0.02*入牧日比較!$C$8)</f>
        <v>24</v>
      </c>
      <c r="R74" s="3">
        <f t="shared" si="42"/>
        <v>104.12266408289067</v>
      </c>
      <c r="S74" s="3">
        <f t="shared" si="43"/>
        <v>73.470585291090885</v>
      </c>
      <c r="T74" s="3">
        <f t="shared" si="44"/>
        <v>51.562424008059843</v>
      </c>
      <c r="U74" s="3">
        <f t="shared" si="45"/>
        <v>35.336007817583045</v>
      </c>
      <c r="V74" s="3">
        <f t="shared" si="46"/>
        <v>22.929054398394371</v>
      </c>
      <c r="W74" s="3">
        <f t="shared" si="47"/>
        <v>119.84243482879069</v>
      </c>
      <c r="X74" s="3">
        <f t="shared" si="48"/>
        <v>59.869356223586145</v>
      </c>
      <c r="Y74" s="3">
        <f t="shared" si="49"/>
        <v>29.814849805972791</v>
      </c>
      <c r="Z74" s="3">
        <f t="shared" si="50"/>
        <v>14.252947066852668</v>
      </c>
      <c r="AA74" s="3">
        <f t="shared" si="51"/>
        <v>6.1632250370058541</v>
      </c>
      <c r="AB74" s="3">
        <f t="shared" si="52"/>
        <v>95.142465174399135</v>
      </c>
      <c r="AC74" s="3">
        <f t="shared" si="53"/>
        <v>33.596071255883501</v>
      </c>
      <c r="AD74" s="3">
        <f t="shared" si="54"/>
        <v>11.910844101465798</v>
      </c>
      <c r="AE74" s="3">
        <f t="shared" si="55"/>
        <v>4.0057639725137086</v>
      </c>
      <c r="AF74" s="3">
        <f t="shared" si="56"/>
        <v>1.1729826163790409</v>
      </c>
      <c r="AG74">
        <f>IF(入牧日比較!$C$7-R74&gt;0,0,AG73+1)</f>
        <v>22</v>
      </c>
      <c r="AH74">
        <f>IF(入牧日比較!$C$7-S74&gt;0,0,AH73+1)</f>
        <v>10</v>
      </c>
      <c r="AI74">
        <f>IF(入牧日比較!$C$7-T74&gt;0,0,AI73+1)</f>
        <v>0</v>
      </c>
      <c r="AJ74">
        <f>IF(入牧日比較!$C$7-U74&gt;0,0,AJ73+1)</f>
        <v>0</v>
      </c>
      <c r="AK74">
        <f>IF(入牧日比較!$C$7-V74&gt;0,0,AK73+1)</f>
        <v>0</v>
      </c>
      <c r="AL74">
        <f>IF(入牧日比較!$C$7-W74&gt;0,0,AL73+1)</f>
        <v>18</v>
      </c>
      <c r="AM74">
        <f>IF(入牧日比較!$C$7-X74&gt;0,0,AM73+1)</f>
        <v>0</v>
      </c>
      <c r="AN74">
        <f>IF(入牧日比較!$C$7-Y74&gt;0,0,AN73+1)</f>
        <v>0</v>
      </c>
      <c r="AO74">
        <f>IF(入牧日比較!$C$7-Z74&gt;0,0,AO73+1)</f>
        <v>0</v>
      </c>
      <c r="AP74">
        <f>IF(入牧日比較!$C$7-AA74&gt;0,0,AP73+1)</f>
        <v>0</v>
      </c>
      <c r="AQ74">
        <f>IF(入牧日比較!$C$7-AB74&gt;0,0,AQ73+1)</f>
        <v>11</v>
      </c>
      <c r="AR74">
        <f>IF(入牧日比較!$C$7-AC74&gt;0,0,AR73+1)</f>
        <v>0</v>
      </c>
      <c r="AS74">
        <f>IF(入牧日比較!$C$7-AD74&gt;0,0,AS73+1)</f>
        <v>0</v>
      </c>
      <c r="AT74">
        <f>IF(入牧日比較!$C$7-AE74&gt;0,0,AT73+1)</f>
        <v>0</v>
      </c>
      <c r="AU74">
        <f>IF(入牧日比較!$C$7-AF74&gt;0,0,AU73+1)</f>
        <v>0</v>
      </c>
      <c r="AV74" s="1">
        <f t="shared" si="57"/>
        <v>42689</v>
      </c>
      <c r="AW74">
        <f t="shared" si="41"/>
        <v>11</v>
      </c>
    </row>
    <row r="75" spans="8:49" x14ac:dyDescent="0.45">
      <c r="H75" s="1">
        <f t="shared" si="27"/>
        <v>42692</v>
      </c>
      <c r="I75">
        <v>72</v>
      </c>
      <c r="J75" s="3">
        <f t="shared" si="38"/>
        <v>233.55217656784555</v>
      </c>
      <c r="K75" s="3">
        <f t="shared" si="39"/>
        <v>430.71960316840853</v>
      </c>
      <c r="L75" s="3">
        <f t="shared" si="40"/>
        <v>274.95540049076357</v>
      </c>
      <c r="M75">
        <f>IF(H75&lt;入牧日比較!$C$10,0,入牧日比較!$C$9*0.02*入牧日比較!$C$8)</f>
        <v>24</v>
      </c>
      <c r="N75">
        <f>IF($H75&lt;入牧日比較!$C$11,0,入牧日比較!$C$9*0.02*入牧日比較!$C$8)</f>
        <v>24</v>
      </c>
      <c r="O75">
        <f>IF($H75&lt;入牧日比較!$C$12,0,入牧日比較!$C$9*0.02*入牧日比較!$C$8)</f>
        <v>24</v>
      </c>
      <c r="P75">
        <f>IF($H75&lt;入牧日比較!$C$13,0,入牧日比較!$C$9*0.02*入牧日比較!$C$8)</f>
        <v>24</v>
      </c>
      <c r="Q75">
        <f>IF($H75&lt;入牧日比較!$C$14,0,入牧日比較!$C$9*0.02*入牧日比較!$C$8)</f>
        <v>24</v>
      </c>
      <c r="R75" s="3">
        <f t="shared" si="42"/>
        <v>105.33161424266127</v>
      </c>
      <c r="S75" s="3">
        <f t="shared" si="43"/>
        <v>74.679535450861493</v>
      </c>
      <c r="T75" s="3">
        <f t="shared" si="44"/>
        <v>52.771374167830452</v>
      </c>
      <c r="U75" s="3">
        <f t="shared" si="45"/>
        <v>36.544957977353654</v>
      </c>
      <c r="V75" s="3">
        <f t="shared" si="46"/>
        <v>24.13800455816498</v>
      </c>
      <c r="W75" s="3">
        <f t="shared" si="47"/>
        <v>122.71947003351029</v>
      </c>
      <c r="X75" s="3">
        <f t="shared" si="48"/>
        <v>61.909158367596326</v>
      </c>
      <c r="Y75" s="3">
        <f t="shared" si="49"/>
        <v>31.256250874150734</v>
      </c>
      <c r="Z75" s="3">
        <f t="shared" si="50"/>
        <v>15.251138648855983</v>
      </c>
      <c r="AA75" s="3">
        <f t="shared" si="51"/>
        <v>6.8225322106862514</v>
      </c>
      <c r="AB75" s="3">
        <f t="shared" si="52"/>
        <v>98.494433509162789</v>
      </c>
      <c r="AC75" s="3">
        <f t="shared" si="53"/>
        <v>35.28706241175621</v>
      </c>
      <c r="AD75" s="3">
        <f t="shared" si="54"/>
        <v>12.764579561413379</v>
      </c>
      <c r="AE75" s="3">
        <f t="shared" si="55"/>
        <v>4.4223346585352186</v>
      </c>
      <c r="AF75" s="3">
        <f t="shared" si="56"/>
        <v>1.359333746536959</v>
      </c>
      <c r="AG75">
        <f>IF(入牧日比較!$C$7-R75&gt;0,0,AG74+1)</f>
        <v>23</v>
      </c>
      <c r="AH75">
        <f>IF(入牧日比較!$C$7-S75&gt;0,0,AH74+1)</f>
        <v>11</v>
      </c>
      <c r="AI75">
        <f>IF(入牧日比較!$C$7-T75&gt;0,0,AI74+1)</f>
        <v>0</v>
      </c>
      <c r="AJ75">
        <f>IF(入牧日比較!$C$7-U75&gt;0,0,AJ74+1)</f>
        <v>0</v>
      </c>
      <c r="AK75">
        <f>IF(入牧日比較!$C$7-V75&gt;0,0,AK74+1)</f>
        <v>0</v>
      </c>
      <c r="AL75">
        <f>IF(入牧日比較!$C$7-W75&gt;0,0,AL74+1)</f>
        <v>19</v>
      </c>
      <c r="AM75">
        <f>IF(入牧日比較!$C$7-X75&gt;0,0,AM74+1)</f>
        <v>1</v>
      </c>
      <c r="AN75">
        <f>IF(入牧日比較!$C$7-Y75&gt;0,0,AN74+1)</f>
        <v>0</v>
      </c>
      <c r="AO75">
        <f>IF(入牧日比較!$C$7-Z75&gt;0,0,AO74+1)</f>
        <v>0</v>
      </c>
      <c r="AP75">
        <f>IF(入牧日比較!$C$7-AA75&gt;0,0,AP74+1)</f>
        <v>0</v>
      </c>
      <c r="AQ75">
        <f>IF(入牧日比較!$C$7-AB75&gt;0,0,AQ74+1)</f>
        <v>12</v>
      </c>
      <c r="AR75">
        <f>IF(入牧日比較!$C$7-AC75&gt;0,0,AR74+1)</f>
        <v>0</v>
      </c>
      <c r="AS75">
        <f>IF(入牧日比較!$C$7-AD75&gt;0,0,AS74+1)</f>
        <v>0</v>
      </c>
      <c r="AT75">
        <f>IF(入牧日比較!$C$7-AE75&gt;0,0,AT74+1)</f>
        <v>0</v>
      </c>
      <c r="AU75">
        <f>IF(入牧日比較!$C$7-AF75&gt;0,0,AU74+1)</f>
        <v>0</v>
      </c>
      <c r="AV75" s="1">
        <f t="shared" si="57"/>
        <v>42690</v>
      </c>
      <c r="AW75">
        <f t="shared" si="41"/>
        <v>10</v>
      </c>
    </row>
    <row r="76" spans="8:49" x14ac:dyDescent="0.45">
      <c r="H76" s="1">
        <f t="shared" si="27"/>
        <v>42693</v>
      </c>
      <c r="I76">
        <v>73</v>
      </c>
      <c r="J76" s="3">
        <f t="shared" si="38"/>
        <v>241.67873841511596</v>
      </c>
      <c r="K76" s="3">
        <f t="shared" si="39"/>
        <v>442.87229864101909</v>
      </c>
      <c r="L76" s="3">
        <f t="shared" si="40"/>
        <v>282.06699871104183</v>
      </c>
      <c r="M76">
        <f>IF(H76&lt;入牧日比較!$C$10,0,入牧日比較!$C$9*0.02*入牧日比較!$C$8)</f>
        <v>24</v>
      </c>
      <c r="N76">
        <f>IF($H76&lt;入牧日比較!$C$11,0,入牧日比較!$C$9*0.02*入牧日比較!$C$8)</f>
        <v>24</v>
      </c>
      <c r="O76">
        <f>IF($H76&lt;入牧日比較!$C$12,0,入牧日比較!$C$9*0.02*入牧日比較!$C$8)</f>
        <v>24</v>
      </c>
      <c r="P76">
        <f>IF($H76&lt;入牧日比較!$C$13,0,入牧日比較!$C$9*0.02*入牧日比較!$C$8)</f>
        <v>24</v>
      </c>
      <c r="Q76">
        <f>IF($H76&lt;入牧日比較!$C$14,0,入牧日比較!$C$9*0.02*入牧日比較!$C$8)</f>
        <v>24</v>
      </c>
      <c r="R76" s="3">
        <f t="shared" si="42"/>
        <v>106.49991288170618</v>
      </c>
      <c r="S76" s="3">
        <f t="shared" si="43"/>
        <v>75.847834089906399</v>
      </c>
      <c r="T76" s="3">
        <f t="shared" si="44"/>
        <v>53.939672806875357</v>
      </c>
      <c r="U76" s="3">
        <f t="shared" si="45"/>
        <v>37.71325661639856</v>
      </c>
      <c r="V76" s="3">
        <f t="shared" si="46"/>
        <v>25.306303197209889</v>
      </c>
      <c r="W76" s="3">
        <f t="shared" si="47"/>
        <v>125.54859291022714</v>
      </c>
      <c r="X76" s="3">
        <f t="shared" si="48"/>
        <v>63.924022387358711</v>
      </c>
      <c r="Y76" s="3">
        <f t="shared" si="49"/>
        <v>32.689134321389361</v>
      </c>
      <c r="Z76" s="3">
        <f t="shared" si="50"/>
        <v>16.252974558031397</v>
      </c>
      <c r="AA76" s="3">
        <f t="shared" si="51"/>
        <v>7.4947829136505106</v>
      </c>
      <c r="AB76" s="3">
        <f t="shared" si="52"/>
        <v>101.8295761091052</v>
      </c>
      <c r="AC76" s="3">
        <f t="shared" si="53"/>
        <v>36.985175670390639</v>
      </c>
      <c r="AD76" s="3">
        <f t="shared" si="54"/>
        <v>13.632951893618342</v>
      </c>
      <c r="AE76" s="3">
        <f t="shared" si="55"/>
        <v>4.854087707834867</v>
      </c>
      <c r="AF76" s="3">
        <f t="shared" si="56"/>
        <v>1.5584293253341643</v>
      </c>
      <c r="AG76">
        <f>IF(入牧日比較!$C$7-R76&gt;0,0,AG75+1)</f>
        <v>24</v>
      </c>
      <c r="AH76">
        <f>IF(入牧日比較!$C$7-S76&gt;0,0,AH75+1)</f>
        <v>12</v>
      </c>
      <c r="AI76">
        <f>IF(入牧日比較!$C$7-T76&gt;0,0,AI75+1)</f>
        <v>0</v>
      </c>
      <c r="AJ76">
        <f>IF(入牧日比較!$C$7-U76&gt;0,0,AJ75+1)</f>
        <v>0</v>
      </c>
      <c r="AK76">
        <f>IF(入牧日比較!$C$7-V76&gt;0,0,AK75+1)</f>
        <v>0</v>
      </c>
      <c r="AL76">
        <f>IF(入牧日比較!$C$7-W76&gt;0,0,AL75+1)</f>
        <v>20</v>
      </c>
      <c r="AM76">
        <f>IF(入牧日比較!$C$7-X76&gt;0,0,AM75+1)</f>
        <v>2</v>
      </c>
      <c r="AN76">
        <f>IF(入牧日比較!$C$7-Y76&gt;0,0,AN75+1)</f>
        <v>0</v>
      </c>
      <c r="AO76">
        <f>IF(入牧日比較!$C$7-Z76&gt;0,0,AO75+1)</f>
        <v>0</v>
      </c>
      <c r="AP76">
        <f>IF(入牧日比較!$C$7-AA76&gt;0,0,AP75+1)</f>
        <v>0</v>
      </c>
      <c r="AQ76">
        <f>IF(入牧日比較!$C$7-AB76&gt;0,0,AQ75+1)</f>
        <v>13</v>
      </c>
      <c r="AR76">
        <f>IF(入牧日比較!$C$7-AC76&gt;0,0,AR75+1)</f>
        <v>0</v>
      </c>
      <c r="AS76">
        <f>IF(入牧日比較!$C$7-AD76&gt;0,0,AS75+1)</f>
        <v>0</v>
      </c>
      <c r="AT76">
        <f>IF(入牧日比較!$C$7-AE76&gt;0,0,AT75+1)</f>
        <v>0</v>
      </c>
      <c r="AU76">
        <f>IF(入牧日比較!$C$7-AF76&gt;0,0,AU75+1)</f>
        <v>0</v>
      </c>
      <c r="AV76" s="1">
        <f t="shared" si="57"/>
        <v>42691</v>
      </c>
      <c r="AW76">
        <f t="shared" si="41"/>
        <v>10</v>
      </c>
    </row>
    <row r="77" spans="8:49" x14ac:dyDescent="0.45">
      <c r="H77" s="1">
        <f t="shared" ref="H77:H140" si="58">IF(ISERROR(AW67=0),H76+1,IF(AW67=0,NA(),H76+1))</f>
        <v>42694</v>
      </c>
      <c r="I77">
        <v>74</v>
      </c>
      <c r="J77" s="3">
        <f t="shared" si="38"/>
        <v>249.89897532168328</v>
      </c>
      <c r="K77" s="3">
        <f t="shared" si="39"/>
        <v>454.96823373082822</v>
      </c>
      <c r="L77" s="3">
        <f t="shared" si="40"/>
        <v>289.14129889882275</v>
      </c>
      <c r="M77">
        <f>IF(H77&lt;入牧日比較!$C$10,0,入牧日比較!$C$9*0.02*入牧日比較!$C$8)</f>
        <v>24</v>
      </c>
      <c r="N77">
        <f>IF($H77&lt;入牧日比較!$C$11,0,入牧日比較!$C$9*0.02*入牧日比較!$C$8)</f>
        <v>24</v>
      </c>
      <c r="O77">
        <f>IF($H77&lt;入牧日比較!$C$12,0,入牧日比較!$C$9*0.02*入牧日比較!$C$8)</f>
        <v>24</v>
      </c>
      <c r="P77">
        <f>IF($H77&lt;入牧日比較!$C$13,0,入牧日比較!$C$9*0.02*入牧日比較!$C$8)</f>
        <v>24</v>
      </c>
      <c r="Q77">
        <f>IF($H77&lt;入牧日比較!$C$14,0,入牧日比較!$C$9*0.02*入牧日比較!$C$8)</f>
        <v>24</v>
      </c>
      <c r="R77" s="3">
        <f t="shared" si="42"/>
        <v>107.62978122475565</v>
      </c>
      <c r="S77" s="3">
        <f t="shared" si="43"/>
        <v>76.977702432955866</v>
      </c>
      <c r="T77" s="3">
        <f t="shared" si="44"/>
        <v>55.069541149924824</v>
      </c>
      <c r="U77" s="3">
        <f t="shared" si="45"/>
        <v>38.843124959448026</v>
      </c>
      <c r="V77" s="3">
        <f t="shared" si="46"/>
        <v>26.436171540259359</v>
      </c>
      <c r="W77" s="3">
        <f t="shared" si="47"/>
        <v>128.33171627228671</v>
      </c>
      <c r="X77" s="3">
        <f t="shared" si="48"/>
        <v>65.914535046224472</v>
      </c>
      <c r="Y77" s="3">
        <f t="shared" si="49"/>
        <v>34.113139134631552</v>
      </c>
      <c r="Z77" s="3">
        <f t="shared" si="50"/>
        <v>17.257391804818234</v>
      </c>
      <c r="AA77" s="3">
        <f t="shared" si="51"/>
        <v>8.178377414910976</v>
      </c>
      <c r="AB77" s="3">
        <f t="shared" si="52"/>
        <v>105.14801635479112</v>
      </c>
      <c r="AC77" s="3">
        <f t="shared" si="53"/>
        <v>38.689613608468008</v>
      </c>
      <c r="AD77" s="3">
        <f t="shared" si="54"/>
        <v>14.515059739591964</v>
      </c>
      <c r="AE77" s="3">
        <f t="shared" si="55"/>
        <v>5.300334552840603</v>
      </c>
      <c r="AF77" s="3">
        <f t="shared" si="56"/>
        <v>1.7699082764959058</v>
      </c>
      <c r="AG77">
        <f>IF(入牧日比較!$C$7-R77&gt;0,0,AG76+1)</f>
        <v>25</v>
      </c>
      <c r="AH77">
        <f>IF(入牧日比較!$C$7-S77&gt;0,0,AH76+1)</f>
        <v>13</v>
      </c>
      <c r="AI77">
        <f>IF(入牧日比較!$C$7-T77&gt;0,0,AI76+1)</f>
        <v>0</v>
      </c>
      <c r="AJ77">
        <f>IF(入牧日比較!$C$7-U77&gt;0,0,AJ76+1)</f>
        <v>0</v>
      </c>
      <c r="AK77">
        <f>IF(入牧日比較!$C$7-V77&gt;0,0,AK76+1)</f>
        <v>0</v>
      </c>
      <c r="AL77">
        <f>IF(入牧日比較!$C$7-W77&gt;0,0,AL76+1)</f>
        <v>21</v>
      </c>
      <c r="AM77">
        <f>IF(入牧日比較!$C$7-X77&gt;0,0,AM76+1)</f>
        <v>3</v>
      </c>
      <c r="AN77">
        <f>IF(入牧日比較!$C$7-Y77&gt;0,0,AN76+1)</f>
        <v>0</v>
      </c>
      <c r="AO77">
        <f>IF(入牧日比較!$C$7-Z77&gt;0,0,AO76+1)</f>
        <v>0</v>
      </c>
      <c r="AP77">
        <f>IF(入牧日比較!$C$7-AA77&gt;0,0,AP76+1)</f>
        <v>0</v>
      </c>
      <c r="AQ77">
        <f>IF(入牧日比較!$C$7-AB77&gt;0,0,AQ76+1)</f>
        <v>14</v>
      </c>
      <c r="AR77">
        <f>IF(入牧日比較!$C$7-AC77&gt;0,0,AR76+1)</f>
        <v>0</v>
      </c>
      <c r="AS77">
        <f>IF(入牧日比較!$C$7-AD77&gt;0,0,AS76+1)</f>
        <v>0</v>
      </c>
      <c r="AT77">
        <f>IF(入牧日比較!$C$7-AE77&gt;0,0,AT76+1)</f>
        <v>0</v>
      </c>
      <c r="AU77">
        <f>IF(入牧日比較!$C$7-AF77&gt;0,0,AU76+1)</f>
        <v>0</v>
      </c>
      <c r="AV77" s="1">
        <f t="shared" si="57"/>
        <v>42692</v>
      </c>
      <c r="AW77">
        <f t="shared" si="41"/>
        <v>10</v>
      </c>
    </row>
    <row r="78" spans="8:49" x14ac:dyDescent="0.45">
      <c r="H78" s="1">
        <f t="shared" si="58"/>
        <v>42695</v>
      </c>
      <c r="I78">
        <v>75</v>
      </c>
      <c r="J78" s="3">
        <f t="shared" si="38"/>
        <v>258.20775034722658</v>
      </c>
      <c r="K78" s="3">
        <f t="shared" si="39"/>
        <v>466.99727544199033</v>
      </c>
      <c r="L78" s="3">
        <f t="shared" si="40"/>
        <v>296.17319749112789</v>
      </c>
      <c r="M78">
        <f>IF(H78&lt;入牧日比較!$C$10,0,入牧日比較!$C$9*0.02*入牧日比較!$C$8)</f>
        <v>24</v>
      </c>
      <c r="N78">
        <f>IF($H78&lt;入牧日比較!$C$11,0,入牧日比較!$C$9*0.02*入牧日比較!$C$8)</f>
        <v>24</v>
      </c>
      <c r="O78">
        <f>IF($H78&lt;入牧日比較!$C$12,0,入牧日比較!$C$9*0.02*入牧日比較!$C$8)</f>
        <v>24</v>
      </c>
      <c r="P78">
        <f>IF($H78&lt;入牧日比較!$C$13,0,入牧日比較!$C$9*0.02*入牧日比較!$C$8)</f>
        <v>24</v>
      </c>
      <c r="Q78">
        <f>IF($H78&lt;入牧日比較!$C$14,0,入牧日比較!$C$9*0.02*入牧日比較!$C$8)</f>
        <v>24</v>
      </c>
      <c r="R78" s="3">
        <f t="shared" si="42"/>
        <v>108.72329193772524</v>
      </c>
      <c r="S78" s="3">
        <f t="shared" si="43"/>
        <v>78.071213145925455</v>
      </c>
      <c r="T78" s="3">
        <f t="shared" si="44"/>
        <v>56.16305186289442</v>
      </c>
      <c r="U78" s="3">
        <f t="shared" si="45"/>
        <v>39.936635672417623</v>
      </c>
      <c r="V78" s="3">
        <f t="shared" si="46"/>
        <v>27.529682253228952</v>
      </c>
      <c r="W78" s="3">
        <f t="shared" si="47"/>
        <v>131.07069917319964</v>
      </c>
      <c r="X78" s="3">
        <f t="shared" si="48"/>
        <v>67.881323524103706</v>
      </c>
      <c r="Y78" s="3">
        <f t="shared" si="49"/>
        <v>35.528012028690576</v>
      </c>
      <c r="Z78" s="3">
        <f t="shared" si="50"/>
        <v>18.263484982068562</v>
      </c>
      <c r="AA78" s="3">
        <f t="shared" si="51"/>
        <v>8.8719116853996738</v>
      </c>
      <c r="AB78" s="3">
        <f t="shared" si="52"/>
        <v>108.44998042751</v>
      </c>
      <c r="AC78" s="3">
        <f t="shared" si="53"/>
        <v>40.399695975458449</v>
      </c>
      <c r="AD78" s="3">
        <f t="shared" si="54"/>
        <v>15.410089826666129</v>
      </c>
      <c r="AE78" s="3">
        <f t="shared" si="55"/>
        <v>5.7604325887390946</v>
      </c>
      <c r="AF78" s="3">
        <f t="shared" si="56"/>
        <v>1.9934115752981334</v>
      </c>
      <c r="AG78">
        <f>IF(入牧日比較!$C$7-R78&gt;0,0,AG77+1)</f>
        <v>26</v>
      </c>
      <c r="AH78">
        <f>IF(入牧日比較!$C$7-S78&gt;0,0,AH77+1)</f>
        <v>14</v>
      </c>
      <c r="AI78">
        <f>IF(入牧日比較!$C$7-T78&gt;0,0,AI77+1)</f>
        <v>0</v>
      </c>
      <c r="AJ78">
        <f>IF(入牧日比較!$C$7-U78&gt;0,0,AJ77+1)</f>
        <v>0</v>
      </c>
      <c r="AK78">
        <f>IF(入牧日比較!$C$7-V78&gt;0,0,AK77+1)</f>
        <v>0</v>
      </c>
      <c r="AL78">
        <f>IF(入牧日比較!$C$7-W78&gt;0,0,AL77+1)</f>
        <v>22</v>
      </c>
      <c r="AM78">
        <f>IF(入牧日比較!$C$7-X78&gt;0,0,AM77+1)</f>
        <v>4</v>
      </c>
      <c r="AN78">
        <f>IF(入牧日比較!$C$7-Y78&gt;0,0,AN77+1)</f>
        <v>0</v>
      </c>
      <c r="AO78">
        <f>IF(入牧日比較!$C$7-Z78&gt;0,0,AO77+1)</f>
        <v>0</v>
      </c>
      <c r="AP78">
        <f>IF(入牧日比較!$C$7-AA78&gt;0,0,AP77+1)</f>
        <v>0</v>
      </c>
      <c r="AQ78">
        <f>IF(入牧日比較!$C$7-AB78&gt;0,0,AQ77+1)</f>
        <v>15</v>
      </c>
      <c r="AR78">
        <f>IF(入牧日比較!$C$7-AC78&gt;0,0,AR77+1)</f>
        <v>0</v>
      </c>
      <c r="AS78">
        <f>IF(入牧日比較!$C$7-AD78&gt;0,0,AS77+1)</f>
        <v>0</v>
      </c>
      <c r="AT78">
        <f>IF(入牧日比較!$C$7-AE78&gt;0,0,AT77+1)</f>
        <v>0</v>
      </c>
      <c r="AU78">
        <f>IF(入牧日比較!$C$7-AF78&gt;0,0,AU77+1)</f>
        <v>0</v>
      </c>
      <c r="AV78" s="1">
        <f t="shared" si="57"/>
        <v>42693</v>
      </c>
      <c r="AW78">
        <f t="shared" si="41"/>
        <v>10</v>
      </c>
    </row>
    <row r="79" spans="8:49" x14ac:dyDescent="0.45">
      <c r="H79" s="1">
        <f t="shared" si="58"/>
        <v>42696</v>
      </c>
      <c r="I79">
        <v>76</v>
      </c>
      <c r="J79" s="3">
        <f t="shared" si="38"/>
        <v>266.59987690534041</v>
      </c>
      <c r="K79" s="3">
        <f t="shared" si="39"/>
        <v>478.94978788947287</v>
      </c>
      <c r="L79" s="3">
        <f t="shared" si="40"/>
        <v>303.15784275828048</v>
      </c>
      <c r="M79">
        <f>IF(H79&lt;入牧日比較!$C$10,0,入牧日比較!$C$9*0.02*入牧日比較!$C$8)</f>
        <v>24</v>
      </c>
      <c r="N79">
        <f>IF($H79&lt;入牧日比較!$C$11,0,入牧日比較!$C$9*0.02*入牧日比較!$C$8)</f>
        <v>24</v>
      </c>
      <c r="O79">
        <f>IF($H79&lt;入牧日比較!$C$12,0,入牧日比較!$C$9*0.02*入牧日比較!$C$8)</f>
        <v>24</v>
      </c>
      <c r="P79">
        <f>IF($H79&lt;入牧日比較!$C$13,0,入牧日比較!$C$9*0.02*入牧日比較!$C$8)</f>
        <v>24</v>
      </c>
      <c r="Q79">
        <f>IF($H79&lt;入牧日比較!$C$14,0,入牧日比較!$C$9*0.02*入牧日比較!$C$8)</f>
        <v>24</v>
      </c>
      <c r="R79" s="3">
        <f t="shared" si="42"/>
        <v>109.78238072821527</v>
      </c>
      <c r="S79" s="3">
        <f t="shared" si="43"/>
        <v>79.130301936415492</v>
      </c>
      <c r="T79" s="3">
        <f t="shared" si="44"/>
        <v>57.222140653384457</v>
      </c>
      <c r="U79" s="3">
        <f t="shared" si="45"/>
        <v>40.99572446290766</v>
      </c>
      <c r="V79" s="3">
        <f t="shared" si="46"/>
        <v>28.588771043718992</v>
      </c>
      <c r="W79" s="3">
        <f t="shared" si="47"/>
        <v>133.76734390087202</v>
      </c>
      <c r="X79" s="3">
        <f t="shared" si="48"/>
        <v>69.825044457285429</v>
      </c>
      <c r="Y79" s="3">
        <f t="shared" si="49"/>
        <v>36.933590800762303</v>
      </c>
      <c r="Z79" s="3">
        <f t="shared" si="50"/>
        <v>19.27048540870074</v>
      </c>
      <c r="AA79" s="3">
        <f t="shared" si="51"/>
        <v>9.5741533219381978</v>
      </c>
      <c r="AB79" s="3">
        <f t="shared" si="52"/>
        <v>111.73578093823178</v>
      </c>
      <c r="AC79" s="3">
        <f t="shared" si="53"/>
        <v>42.114846774213483</v>
      </c>
      <c r="AD79" s="3">
        <f t="shared" si="54"/>
        <v>16.317309839989147</v>
      </c>
      <c r="AE79" s="3">
        <f t="shared" si="55"/>
        <v>6.2337840731244603</v>
      </c>
      <c r="AF79" s="3">
        <f t="shared" si="56"/>
        <v>2.2285867455419681</v>
      </c>
      <c r="AG79">
        <f>IF(入牧日比較!$C$7-R79&gt;0,0,AG78+1)</f>
        <v>27</v>
      </c>
      <c r="AH79">
        <f>IF(入牧日比較!$C$7-S79&gt;0,0,AH78+1)</f>
        <v>15</v>
      </c>
      <c r="AI79">
        <f>IF(入牧日比較!$C$7-T79&gt;0,0,AI78+1)</f>
        <v>0</v>
      </c>
      <c r="AJ79">
        <f>IF(入牧日比較!$C$7-U79&gt;0,0,AJ78+1)</f>
        <v>0</v>
      </c>
      <c r="AK79">
        <f>IF(入牧日比較!$C$7-V79&gt;0,0,AK78+1)</f>
        <v>0</v>
      </c>
      <c r="AL79">
        <f>IF(入牧日比較!$C$7-W79&gt;0,0,AL78+1)</f>
        <v>23</v>
      </c>
      <c r="AM79">
        <f>IF(入牧日比較!$C$7-X79&gt;0,0,AM78+1)</f>
        <v>5</v>
      </c>
      <c r="AN79">
        <f>IF(入牧日比較!$C$7-Y79&gt;0,0,AN78+1)</f>
        <v>0</v>
      </c>
      <c r="AO79">
        <f>IF(入牧日比較!$C$7-Z79&gt;0,0,AO78+1)</f>
        <v>0</v>
      </c>
      <c r="AP79">
        <f>IF(入牧日比較!$C$7-AA79&gt;0,0,AP78+1)</f>
        <v>0</v>
      </c>
      <c r="AQ79">
        <f>IF(入牧日比較!$C$7-AB79&gt;0,0,AQ78+1)</f>
        <v>16</v>
      </c>
      <c r="AR79">
        <f>IF(入牧日比較!$C$7-AC79&gt;0,0,AR78+1)</f>
        <v>0</v>
      </c>
      <c r="AS79">
        <f>IF(入牧日比較!$C$7-AD79&gt;0,0,AS78+1)</f>
        <v>0</v>
      </c>
      <c r="AT79">
        <f>IF(入牧日比較!$C$7-AE79&gt;0,0,AT78+1)</f>
        <v>0</v>
      </c>
      <c r="AU79">
        <f>IF(入牧日比較!$C$7-AF79&gt;0,0,AU78+1)</f>
        <v>0</v>
      </c>
      <c r="AV79" s="1">
        <f t="shared" si="57"/>
        <v>42694</v>
      </c>
      <c r="AW79">
        <f t="shared" si="41"/>
        <v>10</v>
      </c>
    </row>
    <row r="80" spans="8:49" x14ac:dyDescent="0.45">
      <c r="H80" s="1">
        <f t="shared" si="58"/>
        <v>42697</v>
      </c>
      <c r="I80">
        <v>77</v>
      </c>
      <c r="J80" s="3">
        <f t="shared" si="38"/>
        <v>275.0701308688615</v>
      </c>
      <c r="K80" s="3">
        <f t="shared" si="39"/>
        <v>490.81663741160844</v>
      </c>
      <c r="L80" s="3">
        <f t="shared" si="40"/>
        <v>310.09063609976141</v>
      </c>
      <c r="M80">
        <f>IF(H80&lt;入牧日比較!$C$10,0,入牧日比較!$C$9*0.02*入牧日比較!$C$8)</f>
        <v>24</v>
      </c>
      <c r="N80">
        <f>IF($H80&lt;入牧日比較!$C$11,0,入牧日比較!$C$9*0.02*入牧日比較!$C$8)</f>
        <v>24</v>
      </c>
      <c r="O80">
        <f>IF($H80&lt;入牧日比較!$C$12,0,入牧日比較!$C$9*0.02*入牧日比較!$C$8)</f>
        <v>24</v>
      </c>
      <c r="P80">
        <f>IF($H80&lt;入牧日比較!$C$13,0,入牧日比較!$C$9*0.02*入牧日比較!$C$8)</f>
        <v>24</v>
      </c>
      <c r="Q80">
        <f>IF($H80&lt;入牧日比較!$C$14,0,入牧日比較!$C$9*0.02*入牧日比較!$C$8)</f>
        <v>24</v>
      </c>
      <c r="R80" s="3">
        <f t="shared" si="42"/>
        <v>110.80885692279374</v>
      </c>
      <c r="S80" s="3">
        <f t="shared" si="43"/>
        <v>80.156778130993956</v>
      </c>
      <c r="T80" s="3">
        <f t="shared" si="44"/>
        <v>58.248616847962928</v>
      </c>
      <c r="U80" s="3">
        <f t="shared" si="45"/>
        <v>42.022200657486131</v>
      </c>
      <c r="V80" s="3">
        <f t="shared" si="46"/>
        <v>29.615247238297464</v>
      </c>
      <c r="W80" s="3">
        <f t="shared" si="47"/>
        <v>136.42339406602392</v>
      </c>
      <c r="X80" s="3">
        <f t="shared" si="48"/>
        <v>71.746374842826796</v>
      </c>
      <c r="Y80" s="3">
        <f t="shared" si="49"/>
        <v>38.32979010012604</v>
      </c>
      <c r="Z80" s="3">
        <f t="shared" si="50"/>
        <v>20.277743096361288</v>
      </c>
      <c r="AA80" s="3">
        <f t="shared" si="51"/>
        <v>10.28402060604077</v>
      </c>
      <c r="AB80" s="3">
        <f t="shared" si="52"/>
        <v>115.005802743367</v>
      </c>
      <c r="AC80" s="3">
        <f t="shared" si="53"/>
        <v>43.834582687409608</v>
      </c>
      <c r="AD80" s="3">
        <f t="shared" si="54"/>
        <v>17.236061717346843</v>
      </c>
      <c r="AE80" s="3">
        <f t="shared" si="55"/>
        <v>6.7198345964822108</v>
      </c>
      <c r="AF80" s="3">
        <f t="shared" si="56"/>
        <v>2.4750911801841529</v>
      </c>
      <c r="AG80">
        <f>IF(入牧日比較!$C$7-R80&gt;0,0,AG79+1)</f>
        <v>28</v>
      </c>
      <c r="AH80">
        <f>IF(入牧日比較!$C$7-S80&gt;0,0,AH79+1)</f>
        <v>16</v>
      </c>
      <c r="AI80">
        <f>IF(入牧日比較!$C$7-T80&gt;0,0,AI79+1)</f>
        <v>0</v>
      </c>
      <c r="AJ80">
        <f>IF(入牧日比較!$C$7-U80&gt;0,0,AJ79+1)</f>
        <v>0</v>
      </c>
      <c r="AK80">
        <f>IF(入牧日比較!$C$7-V80&gt;0,0,AK79+1)</f>
        <v>0</v>
      </c>
      <c r="AL80">
        <f>IF(入牧日比較!$C$7-W80&gt;0,0,AL79+1)</f>
        <v>24</v>
      </c>
      <c r="AM80">
        <f>IF(入牧日比較!$C$7-X80&gt;0,0,AM79+1)</f>
        <v>6</v>
      </c>
      <c r="AN80">
        <f>IF(入牧日比較!$C$7-Y80&gt;0,0,AN79+1)</f>
        <v>0</v>
      </c>
      <c r="AO80">
        <f>IF(入牧日比較!$C$7-Z80&gt;0,0,AO79+1)</f>
        <v>0</v>
      </c>
      <c r="AP80">
        <f>IF(入牧日比較!$C$7-AA80&gt;0,0,AP79+1)</f>
        <v>0</v>
      </c>
      <c r="AQ80">
        <f>IF(入牧日比較!$C$7-AB80&gt;0,0,AQ79+1)</f>
        <v>17</v>
      </c>
      <c r="AR80">
        <f>IF(入牧日比較!$C$7-AC80&gt;0,0,AR79+1)</f>
        <v>0</v>
      </c>
      <c r="AS80">
        <f>IF(入牧日比較!$C$7-AD80&gt;0,0,AS79+1)</f>
        <v>0</v>
      </c>
      <c r="AT80">
        <f>IF(入牧日比較!$C$7-AE80&gt;0,0,AT79+1)</f>
        <v>0</v>
      </c>
      <c r="AU80">
        <f>IF(入牧日比較!$C$7-AF80&gt;0,0,AU79+1)</f>
        <v>0</v>
      </c>
      <c r="AV80" s="1">
        <f t="shared" si="57"/>
        <v>42695</v>
      </c>
      <c r="AW80">
        <f t="shared" si="41"/>
        <v>10</v>
      </c>
    </row>
    <row r="81" spans="8:49" x14ac:dyDescent="0.45">
      <c r="H81" s="1">
        <f t="shared" si="58"/>
        <v>42698</v>
      </c>
      <c r="I81">
        <v>78</v>
      </c>
      <c r="J81" s="3">
        <f t="shared" si="38"/>
        <v>283.61326234533567</v>
      </c>
      <c r="K81" s="3">
        <f t="shared" si="39"/>
        <v>502.58919510145188</v>
      </c>
      <c r="L81" s="3">
        <f t="shared" si="40"/>
        <v>316.96723225316083</v>
      </c>
      <c r="M81">
        <f>IF(H81&lt;入牧日比較!$C$10,0,入牧日比較!$C$9*0.02*入牧日比較!$C$8)</f>
        <v>24</v>
      </c>
      <c r="N81">
        <f>IF($H81&lt;入牧日比較!$C$11,0,入牧日比較!$C$9*0.02*入牧日比較!$C$8)</f>
        <v>24</v>
      </c>
      <c r="O81">
        <f>IF($H81&lt;入牧日比較!$C$12,0,入牧日比較!$C$9*0.02*入牧日比較!$C$8)</f>
        <v>24</v>
      </c>
      <c r="P81">
        <f>IF($H81&lt;入牧日比較!$C$13,0,入牧日比較!$C$9*0.02*入牧日比較!$C$8)</f>
        <v>24</v>
      </c>
      <c r="Q81">
        <f>IF($H81&lt;入牧日比較!$C$14,0,入牧日比較!$C$9*0.02*入牧日比較!$C$8)</f>
        <v>24</v>
      </c>
      <c r="R81" s="3">
        <f t="shared" si="42"/>
        <v>111.80441312084159</v>
      </c>
      <c r="S81" s="3">
        <f t="shared" si="43"/>
        <v>81.152334329041807</v>
      </c>
      <c r="T81" s="3">
        <f t="shared" si="44"/>
        <v>59.244173046010779</v>
      </c>
      <c r="U81" s="3">
        <f t="shared" si="45"/>
        <v>43.017756855533982</v>
      </c>
      <c r="V81" s="3">
        <f t="shared" si="46"/>
        <v>30.610803436345318</v>
      </c>
      <c r="W81" s="3">
        <f t="shared" si="47"/>
        <v>139.04053356988905</v>
      </c>
      <c r="X81" s="3">
        <f t="shared" si="48"/>
        <v>73.646004509268053</v>
      </c>
      <c r="Y81" s="3">
        <f t="shared" si="49"/>
        <v>39.71658925522695</v>
      </c>
      <c r="Z81" s="3">
        <f t="shared" si="50"/>
        <v>21.284711137171975</v>
      </c>
      <c r="AA81" s="3">
        <f t="shared" si="51"/>
        <v>11.000564261895581</v>
      </c>
      <c r="AB81" s="3">
        <f t="shared" si="52"/>
        <v>118.26049066566698</v>
      </c>
      <c r="AC81" s="3">
        <f t="shared" si="53"/>
        <v>45.558502721717311</v>
      </c>
      <c r="AD81" s="3">
        <f t="shared" si="54"/>
        <v>18.165755383251547</v>
      </c>
      <c r="AE81" s="3">
        <f t="shared" si="55"/>
        <v>7.2180712652373424</v>
      </c>
      <c r="AF81" s="3">
        <f t="shared" si="56"/>
        <v>2.7325945335043538</v>
      </c>
      <c r="AG81">
        <f>IF(入牧日比較!$C$7-R81&gt;0,0,AG80+1)</f>
        <v>29</v>
      </c>
      <c r="AH81">
        <f>IF(入牧日比較!$C$7-S81&gt;0,0,AH80+1)</f>
        <v>17</v>
      </c>
      <c r="AI81">
        <f>IF(入牧日比較!$C$7-T81&gt;0,0,AI80+1)</f>
        <v>0</v>
      </c>
      <c r="AJ81">
        <f>IF(入牧日比較!$C$7-U81&gt;0,0,AJ80+1)</f>
        <v>0</v>
      </c>
      <c r="AK81">
        <f>IF(入牧日比較!$C$7-V81&gt;0,0,AK80+1)</f>
        <v>0</v>
      </c>
      <c r="AL81">
        <f>IF(入牧日比較!$C$7-W81&gt;0,0,AL80+1)</f>
        <v>25</v>
      </c>
      <c r="AM81">
        <f>IF(入牧日比較!$C$7-X81&gt;0,0,AM80+1)</f>
        <v>7</v>
      </c>
      <c r="AN81">
        <f>IF(入牧日比較!$C$7-Y81&gt;0,0,AN80+1)</f>
        <v>0</v>
      </c>
      <c r="AO81">
        <f>IF(入牧日比較!$C$7-Z81&gt;0,0,AO80+1)</f>
        <v>0</v>
      </c>
      <c r="AP81">
        <f>IF(入牧日比較!$C$7-AA81&gt;0,0,AP80+1)</f>
        <v>0</v>
      </c>
      <c r="AQ81">
        <f>IF(入牧日比較!$C$7-AB81&gt;0,0,AQ80+1)</f>
        <v>18</v>
      </c>
      <c r="AR81">
        <f>IF(入牧日比較!$C$7-AC81&gt;0,0,AR80+1)</f>
        <v>0</v>
      </c>
      <c r="AS81">
        <f>IF(入牧日比較!$C$7-AD81&gt;0,0,AS80+1)</f>
        <v>0</v>
      </c>
      <c r="AT81">
        <f>IF(入牧日比較!$C$7-AE81&gt;0,0,AT80+1)</f>
        <v>0</v>
      </c>
      <c r="AU81">
        <f>IF(入牧日比較!$C$7-AF81&gt;0,0,AU80+1)</f>
        <v>0</v>
      </c>
      <c r="AV81" s="1">
        <f t="shared" si="57"/>
        <v>42696</v>
      </c>
      <c r="AW81">
        <f t="shared" si="41"/>
        <v>10</v>
      </c>
    </row>
    <row r="82" spans="8:49" x14ac:dyDescent="0.45">
      <c r="H82" s="1">
        <f t="shared" si="58"/>
        <v>42699</v>
      </c>
      <c r="I82">
        <v>79</v>
      </c>
      <c r="J82" s="3">
        <f t="shared" si="38"/>
        <v>292.22400709251377</v>
      </c>
      <c r="K82" s="3">
        <f t="shared" si="39"/>
        <v>514.25933694919388</v>
      </c>
      <c r="L82" s="3">
        <f t="shared" si="40"/>
        <v>323.78353849839931</v>
      </c>
      <c r="M82">
        <f>IF(H82&lt;入牧日比較!$C$10,0,入牧日比較!$C$9*0.02*入牧日比較!$C$8)</f>
        <v>24</v>
      </c>
      <c r="N82">
        <f>IF($H82&lt;入牧日比較!$C$11,0,入牧日比較!$C$9*0.02*入牧日比較!$C$8)</f>
        <v>24</v>
      </c>
      <c r="O82">
        <f>IF($H82&lt;入牧日比較!$C$12,0,入牧日比較!$C$9*0.02*入牧日比較!$C$8)</f>
        <v>24</v>
      </c>
      <c r="P82">
        <f>IF($H82&lt;入牧日比較!$C$13,0,入牧日比較!$C$9*0.02*入牧日比較!$C$8)</f>
        <v>24</v>
      </c>
      <c r="Q82">
        <f>IF($H82&lt;入牧日比較!$C$14,0,入牧日比較!$C$9*0.02*入牧日比較!$C$8)</f>
        <v>24</v>
      </c>
      <c r="R82" s="3">
        <f t="shared" si="42"/>
        <v>112.77063401414102</v>
      </c>
      <c r="S82" s="3">
        <f t="shared" si="43"/>
        <v>82.118555222341243</v>
      </c>
      <c r="T82" s="3">
        <f t="shared" si="44"/>
        <v>60.210393939310222</v>
      </c>
      <c r="U82" s="3">
        <f t="shared" si="45"/>
        <v>43.983977748833425</v>
      </c>
      <c r="V82" s="3">
        <f t="shared" si="46"/>
        <v>31.577024329644757</v>
      </c>
      <c r="W82" s="3">
        <f t="shared" si="47"/>
        <v>141.62038627458367</v>
      </c>
      <c r="X82" s="3">
        <f t="shared" si="48"/>
        <v>75.524629903618546</v>
      </c>
      <c r="Y82" s="3">
        <f t="shared" si="49"/>
        <v>41.094021855593276</v>
      </c>
      <c r="Z82" s="3">
        <f t="shared" si="50"/>
        <v>22.290932171136603</v>
      </c>
      <c r="AA82" s="3">
        <f t="shared" si="51"/>
        <v>11.722951542371687</v>
      </c>
      <c r="AB82" s="3">
        <f t="shared" si="52"/>
        <v>121.50033887406285</v>
      </c>
      <c r="AC82" s="3">
        <f t="shared" si="53"/>
        <v>47.286278950265228</v>
      </c>
      <c r="AD82" s="3">
        <f t="shared" si="54"/>
        <v>19.105862924170733</v>
      </c>
      <c r="AE82" s="3">
        <f t="shared" si="55"/>
        <v>7.7280207051301755</v>
      </c>
      <c r="AF82" s="3">
        <f t="shared" si="56"/>
        <v>3.0007803826661048</v>
      </c>
      <c r="AG82">
        <f>IF(入牧日比較!$C$7-R82&gt;0,0,AG81+1)</f>
        <v>30</v>
      </c>
      <c r="AH82">
        <f>IF(入牧日比較!$C$7-S82&gt;0,0,AH81+1)</f>
        <v>18</v>
      </c>
      <c r="AI82">
        <f>IF(入牧日比較!$C$7-T82&gt;0,0,AI81+1)</f>
        <v>1</v>
      </c>
      <c r="AJ82">
        <f>IF(入牧日比較!$C$7-U82&gt;0,0,AJ81+1)</f>
        <v>0</v>
      </c>
      <c r="AK82">
        <f>IF(入牧日比較!$C$7-V82&gt;0,0,AK81+1)</f>
        <v>0</v>
      </c>
      <c r="AL82">
        <f>IF(入牧日比較!$C$7-W82&gt;0,0,AL81+1)</f>
        <v>26</v>
      </c>
      <c r="AM82">
        <f>IF(入牧日比較!$C$7-X82&gt;0,0,AM81+1)</f>
        <v>8</v>
      </c>
      <c r="AN82">
        <f>IF(入牧日比較!$C$7-Y82&gt;0,0,AN81+1)</f>
        <v>0</v>
      </c>
      <c r="AO82">
        <f>IF(入牧日比較!$C$7-Z82&gt;0,0,AO81+1)</f>
        <v>0</v>
      </c>
      <c r="AP82">
        <f>IF(入牧日比較!$C$7-AA82&gt;0,0,AP81+1)</f>
        <v>0</v>
      </c>
      <c r="AQ82">
        <f>IF(入牧日比較!$C$7-AB82&gt;0,0,AQ81+1)</f>
        <v>19</v>
      </c>
      <c r="AR82">
        <f>IF(入牧日比較!$C$7-AC82&gt;0,0,AR81+1)</f>
        <v>0</v>
      </c>
      <c r="AS82">
        <f>IF(入牧日比較!$C$7-AD82&gt;0,0,AS81+1)</f>
        <v>0</v>
      </c>
      <c r="AT82">
        <f>IF(入牧日比較!$C$7-AE82&gt;0,0,AT81+1)</f>
        <v>0</v>
      </c>
      <c r="AU82">
        <f>IF(入牧日比較!$C$7-AF82&gt;0,0,AU81+1)</f>
        <v>0</v>
      </c>
      <c r="AV82" s="1">
        <f t="shared" si="57"/>
        <v>42697</v>
      </c>
      <c r="AW82">
        <f t="shared" si="41"/>
        <v>9</v>
      </c>
    </row>
    <row r="83" spans="8:49" x14ac:dyDescent="0.45">
      <c r="H83" s="1">
        <f t="shared" si="58"/>
        <v>42700</v>
      </c>
      <c r="I83">
        <v>80</v>
      </c>
      <c r="J83" s="3">
        <f t="shared" si="38"/>
        <v>300.89709754729068</v>
      </c>
      <c r="K83" s="3">
        <f t="shared" si="39"/>
        <v>525.81944178745994</v>
      </c>
      <c r="L83" s="3">
        <f t="shared" si="40"/>
        <v>330.53571293862927</v>
      </c>
      <c r="M83">
        <f>IF(H83&lt;入牧日比較!$C$10,0,入牧日比較!$C$9*0.02*入牧日比較!$C$8)</f>
        <v>24</v>
      </c>
      <c r="N83">
        <f>IF($H83&lt;入牧日比較!$C$11,0,入牧日比較!$C$9*0.02*入牧日比較!$C$8)</f>
        <v>24</v>
      </c>
      <c r="O83">
        <f>IF($H83&lt;入牧日比較!$C$12,0,入牧日比較!$C$9*0.02*入牧日比較!$C$8)</f>
        <v>24</v>
      </c>
      <c r="P83">
        <f>IF($H83&lt;入牧日比較!$C$13,0,入牧日比較!$C$9*0.02*入牧日比較!$C$8)</f>
        <v>24</v>
      </c>
      <c r="Q83">
        <f>IF($H83&lt;入牧日比較!$C$14,0,入牧日比較!$C$9*0.02*入牧日比較!$C$8)</f>
        <v>24</v>
      </c>
      <c r="R83" s="3">
        <f t="shared" si="42"/>
        <v>113.70900445200174</v>
      </c>
      <c r="S83" s="3">
        <f t="shared" si="43"/>
        <v>83.056925660201955</v>
      </c>
      <c r="T83" s="3">
        <f t="shared" si="44"/>
        <v>61.148764377170941</v>
      </c>
      <c r="U83" s="3">
        <f t="shared" si="45"/>
        <v>44.922348186694144</v>
      </c>
      <c r="V83" s="3">
        <f t="shared" si="46"/>
        <v>32.515394767505477</v>
      </c>
      <c r="W83" s="3">
        <f t="shared" si="47"/>
        <v>144.16451623106727</v>
      </c>
      <c r="X83" s="3">
        <f t="shared" si="48"/>
        <v>77.382948984714247</v>
      </c>
      <c r="Y83" s="3">
        <f t="shared" si="49"/>
        <v>42.462166832357944</v>
      </c>
      <c r="Z83" s="3">
        <f t="shared" si="50"/>
        <v>23.296026642661928</v>
      </c>
      <c r="AA83" s="3">
        <f t="shared" si="51"/>
        <v>12.450452326268001</v>
      </c>
      <c r="AB83" s="3">
        <f t="shared" si="52"/>
        <v>124.72588170748239</v>
      </c>
      <c r="AC83" s="3">
        <f t="shared" si="53"/>
        <v>49.017648243153168</v>
      </c>
      <c r="AD83" s="3">
        <f t="shared" si="54"/>
        <v>20.055913196583479</v>
      </c>
      <c r="AE83" s="3">
        <f t="shared" si="55"/>
        <v>8.2492469662716505</v>
      </c>
      <c r="AF83" s="3">
        <f t="shared" si="56"/>
        <v>3.279347316636581</v>
      </c>
      <c r="AG83">
        <f>IF(入牧日比較!$C$7-R83&gt;0,0,AG82+1)</f>
        <v>31</v>
      </c>
      <c r="AH83">
        <f>IF(入牧日比較!$C$7-S83&gt;0,0,AH82+1)</f>
        <v>19</v>
      </c>
      <c r="AI83">
        <f>IF(入牧日比較!$C$7-T83&gt;0,0,AI82+1)</f>
        <v>2</v>
      </c>
      <c r="AJ83">
        <f>IF(入牧日比較!$C$7-U83&gt;0,0,AJ82+1)</f>
        <v>0</v>
      </c>
      <c r="AK83">
        <f>IF(入牧日比較!$C$7-V83&gt;0,0,AK82+1)</f>
        <v>0</v>
      </c>
      <c r="AL83">
        <f>IF(入牧日比較!$C$7-W83&gt;0,0,AL82+1)</f>
        <v>27</v>
      </c>
      <c r="AM83">
        <f>IF(入牧日比較!$C$7-X83&gt;0,0,AM82+1)</f>
        <v>9</v>
      </c>
      <c r="AN83">
        <f>IF(入牧日比較!$C$7-Y83&gt;0,0,AN82+1)</f>
        <v>0</v>
      </c>
      <c r="AO83">
        <f>IF(入牧日比較!$C$7-Z83&gt;0,0,AO82+1)</f>
        <v>0</v>
      </c>
      <c r="AP83">
        <f>IF(入牧日比較!$C$7-AA83&gt;0,0,AP82+1)</f>
        <v>0</v>
      </c>
      <c r="AQ83">
        <f>IF(入牧日比較!$C$7-AB83&gt;0,0,AQ82+1)</f>
        <v>20</v>
      </c>
      <c r="AR83">
        <f>IF(入牧日比較!$C$7-AC83&gt;0,0,AR82+1)</f>
        <v>0</v>
      </c>
      <c r="AS83">
        <f>IF(入牧日比較!$C$7-AD83&gt;0,0,AS82+1)</f>
        <v>0</v>
      </c>
      <c r="AT83">
        <f>IF(入牧日比較!$C$7-AE83&gt;0,0,AT82+1)</f>
        <v>0</v>
      </c>
      <c r="AU83">
        <f>IF(入牧日比較!$C$7-AF83&gt;0,0,AU82+1)</f>
        <v>0</v>
      </c>
      <c r="AV83" s="1">
        <f t="shared" si="57"/>
        <v>42698</v>
      </c>
      <c r="AW83">
        <f t="shared" si="41"/>
        <v>9</v>
      </c>
    </row>
    <row r="84" spans="8:49" x14ac:dyDescent="0.45">
      <c r="H84" s="1">
        <f t="shared" si="58"/>
        <v>42701</v>
      </c>
      <c r="I84">
        <v>81</v>
      </c>
      <c r="J84" s="3">
        <f t="shared" si="38"/>
        <v>309.62727344494334</v>
      </c>
      <c r="K84" s="3">
        <f t="shared" si="39"/>
        <v>537.26238722922164</v>
      </c>
      <c r="L84" s="3">
        <f t="shared" si="40"/>
        <v>337.22016193790023</v>
      </c>
      <c r="M84">
        <f>IF(H84&lt;入牧日比較!$C$10,0,入牧日比較!$C$9*0.02*入牧日比較!$C$8)</f>
        <v>24</v>
      </c>
      <c r="N84">
        <f>IF($H84&lt;入牧日比較!$C$11,0,入牧日比較!$C$9*0.02*入牧日比較!$C$8)</f>
        <v>24</v>
      </c>
      <c r="O84">
        <f>IF($H84&lt;入牧日比較!$C$12,0,入牧日比較!$C$9*0.02*入牧日比較!$C$8)</f>
        <v>24</v>
      </c>
      <c r="P84">
        <f>IF($H84&lt;入牧日比較!$C$13,0,入牧日比較!$C$9*0.02*入牧日比較!$C$8)</f>
        <v>24</v>
      </c>
      <c r="Q84">
        <f>IF($H84&lt;入牧日比較!$C$14,0,入牧日比較!$C$9*0.02*入牧日比較!$C$8)</f>
        <v>24</v>
      </c>
      <c r="R84" s="3">
        <f t="shared" si="42"/>
        <v>114.62091682339907</v>
      </c>
      <c r="S84" s="3">
        <f t="shared" si="43"/>
        <v>83.96883803159929</v>
      </c>
      <c r="T84" s="3">
        <f t="shared" si="44"/>
        <v>62.060676748568284</v>
      </c>
      <c r="U84" s="3">
        <f t="shared" si="45"/>
        <v>45.834260558091486</v>
      </c>
      <c r="V84" s="3">
        <f t="shared" si="46"/>
        <v>33.427307138902819</v>
      </c>
      <c r="W84" s="3">
        <f t="shared" si="47"/>
        <v>146.67442834560657</v>
      </c>
      <c r="X84" s="3">
        <f t="shared" si="48"/>
        <v>79.221657046559685</v>
      </c>
      <c r="Y84" s="3">
        <f t="shared" si="49"/>
        <v>43.821140820044114</v>
      </c>
      <c r="Z84" s="3">
        <f t="shared" si="50"/>
        <v>24.299682598519894</v>
      </c>
      <c r="AA84" s="3">
        <f t="shared" si="51"/>
        <v>13.182426955939004</v>
      </c>
      <c r="AB84" s="3">
        <f t="shared" si="52"/>
        <v>127.93768575512382</v>
      </c>
      <c r="AC84" s="3">
        <f t="shared" si="53"/>
        <v>50.752404885009362</v>
      </c>
      <c r="AD84" s="3">
        <f t="shared" si="54"/>
        <v>21.015486852643335</v>
      </c>
      <c r="AE84" s="3">
        <f t="shared" si="55"/>
        <v>8.7813493907135598</v>
      </c>
      <c r="AF84" s="3">
        <f t="shared" si="56"/>
        <v>3.5680095785753756</v>
      </c>
      <c r="AG84">
        <f>IF(入牧日比較!$C$7-R84&gt;0,0,AG83+1)</f>
        <v>32</v>
      </c>
      <c r="AH84">
        <f>IF(入牧日比較!$C$7-S84&gt;0,0,AH83+1)</f>
        <v>20</v>
      </c>
      <c r="AI84">
        <f>IF(入牧日比較!$C$7-T84&gt;0,0,AI83+1)</f>
        <v>3</v>
      </c>
      <c r="AJ84">
        <f>IF(入牧日比較!$C$7-U84&gt;0,0,AJ83+1)</f>
        <v>0</v>
      </c>
      <c r="AK84">
        <f>IF(入牧日比較!$C$7-V84&gt;0,0,AK83+1)</f>
        <v>0</v>
      </c>
      <c r="AL84">
        <f>IF(入牧日比較!$C$7-W84&gt;0,0,AL83+1)</f>
        <v>28</v>
      </c>
      <c r="AM84">
        <f>IF(入牧日比較!$C$7-X84&gt;0,0,AM83+1)</f>
        <v>10</v>
      </c>
      <c r="AN84">
        <f>IF(入牧日比較!$C$7-Y84&gt;0,0,AN83+1)</f>
        <v>0</v>
      </c>
      <c r="AO84">
        <f>IF(入牧日比較!$C$7-Z84&gt;0,0,AO83+1)</f>
        <v>0</v>
      </c>
      <c r="AP84">
        <f>IF(入牧日比較!$C$7-AA84&gt;0,0,AP83+1)</f>
        <v>0</v>
      </c>
      <c r="AQ84">
        <f>IF(入牧日比較!$C$7-AB84&gt;0,0,AQ83+1)</f>
        <v>21</v>
      </c>
      <c r="AR84">
        <f>IF(入牧日比較!$C$7-AC84&gt;0,0,AR83+1)</f>
        <v>0</v>
      </c>
      <c r="AS84">
        <f>IF(入牧日比較!$C$7-AD84&gt;0,0,AS83+1)</f>
        <v>0</v>
      </c>
      <c r="AT84">
        <f>IF(入牧日比較!$C$7-AE84&gt;0,0,AT83+1)</f>
        <v>0</v>
      </c>
      <c r="AU84">
        <f>IF(入牧日比較!$C$7-AF84&gt;0,0,AU83+1)</f>
        <v>0</v>
      </c>
      <c r="AV84" s="1">
        <f t="shared" si="57"/>
        <v>42699</v>
      </c>
      <c r="AW84">
        <f t="shared" si="41"/>
        <v>9</v>
      </c>
    </row>
    <row r="85" spans="8:49" x14ac:dyDescent="0.45">
      <c r="H85" s="1">
        <f t="shared" si="58"/>
        <v>42702</v>
      </c>
      <c r="I85">
        <v>82</v>
      </c>
      <c r="J85" s="3">
        <f t="shared" si="38"/>
        <v>318.40929200885569</v>
      </c>
      <c r="K85" s="3">
        <f t="shared" si="39"/>
        <v>548.58154378448467</v>
      </c>
      <c r="L85" s="3">
        <f t="shared" si="40"/>
        <v>343.83353679383561</v>
      </c>
      <c r="M85">
        <f>IF(H85&lt;入牧日比較!$C$10,0,入牧日比較!$C$9*0.02*入牧日比較!$C$8)</f>
        <v>24</v>
      </c>
      <c r="N85">
        <f>IF($H85&lt;入牧日比較!$C$11,0,入牧日比較!$C$9*0.02*入牧日比較!$C$8)</f>
        <v>24</v>
      </c>
      <c r="O85">
        <f>IF($H85&lt;入牧日比較!$C$12,0,入牧日比較!$C$9*0.02*入牧日比較!$C$8)</f>
        <v>24</v>
      </c>
      <c r="P85">
        <f>IF($H85&lt;入牧日比較!$C$13,0,入牧日比較!$C$9*0.02*入牧日比較!$C$8)</f>
        <v>24</v>
      </c>
      <c r="Q85">
        <f>IF($H85&lt;入牧日比較!$C$14,0,入牧日比較!$C$9*0.02*入牧日比較!$C$8)</f>
        <v>24</v>
      </c>
      <c r="R85" s="3">
        <f t="shared" si="42"/>
        <v>115.50767782021262</v>
      </c>
      <c r="S85" s="3">
        <f t="shared" si="43"/>
        <v>84.85559902841284</v>
      </c>
      <c r="T85" s="3">
        <f t="shared" si="44"/>
        <v>62.947437745381833</v>
      </c>
      <c r="U85" s="3">
        <f t="shared" si="45"/>
        <v>46.721021554905036</v>
      </c>
      <c r="V85" s="3">
        <f t="shared" si="46"/>
        <v>34.314068135716369</v>
      </c>
      <c r="W85" s="3">
        <f t="shared" si="47"/>
        <v>149.1515693870891</v>
      </c>
      <c r="X85" s="3">
        <f t="shared" si="48"/>
        <v>81.041443323278358</v>
      </c>
      <c r="Y85" s="3">
        <f t="shared" si="49"/>
        <v>45.171091614985684</v>
      </c>
      <c r="Z85" s="3">
        <f t="shared" si="50"/>
        <v>25.301646815771193</v>
      </c>
      <c r="AA85" s="3">
        <f t="shared" si="51"/>
        <v>13.918315583286477</v>
      </c>
      <c r="AB85" s="3">
        <f t="shared" si="52"/>
        <v>131.13634302971093</v>
      </c>
      <c r="AC85" s="3">
        <f t="shared" si="53"/>
        <v>52.49039398759993</v>
      </c>
      <c r="AD85" s="3">
        <f t="shared" si="54"/>
        <v>21.984211763745886</v>
      </c>
      <c r="AE85" s="3">
        <f t="shared" si="55"/>
        <v>9.3239604874581143</v>
      </c>
      <c r="AF85" s="3">
        <f t="shared" si="56"/>
        <v>3.8664973623340355</v>
      </c>
      <c r="AG85">
        <f>IF(入牧日比較!$C$7-R85&gt;0,0,AG84+1)</f>
        <v>33</v>
      </c>
      <c r="AH85">
        <f>IF(入牧日比較!$C$7-S85&gt;0,0,AH84+1)</f>
        <v>21</v>
      </c>
      <c r="AI85">
        <f>IF(入牧日比較!$C$7-T85&gt;0,0,AI84+1)</f>
        <v>4</v>
      </c>
      <c r="AJ85">
        <f>IF(入牧日比較!$C$7-U85&gt;0,0,AJ84+1)</f>
        <v>0</v>
      </c>
      <c r="AK85">
        <f>IF(入牧日比較!$C$7-V85&gt;0,0,AK84+1)</f>
        <v>0</v>
      </c>
      <c r="AL85">
        <f>IF(入牧日比較!$C$7-W85&gt;0,0,AL84+1)</f>
        <v>29</v>
      </c>
      <c r="AM85">
        <f>IF(入牧日比較!$C$7-X85&gt;0,0,AM84+1)</f>
        <v>11</v>
      </c>
      <c r="AN85">
        <f>IF(入牧日比較!$C$7-Y85&gt;0,0,AN84+1)</f>
        <v>0</v>
      </c>
      <c r="AO85">
        <f>IF(入牧日比較!$C$7-Z85&gt;0,0,AO84+1)</f>
        <v>0</v>
      </c>
      <c r="AP85">
        <f>IF(入牧日比較!$C$7-AA85&gt;0,0,AP84+1)</f>
        <v>0</v>
      </c>
      <c r="AQ85">
        <f>IF(入牧日比較!$C$7-AB85&gt;0,0,AQ84+1)</f>
        <v>22</v>
      </c>
      <c r="AR85">
        <f>IF(入牧日比較!$C$7-AC85&gt;0,0,AR84+1)</f>
        <v>0</v>
      </c>
      <c r="AS85">
        <f>IF(入牧日比較!$C$7-AD85&gt;0,0,AS84+1)</f>
        <v>0</v>
      </c>
      <c r="AT85">
        <f>IF(入牧日比較!$C$7-AE85&gt;0,0,AT84+1)</f>
        <v>0</v>
      </c>
      <c r="AU85">
        <f>IF(入牧日比較!$C$7-AF85&gt;0,0,AU84+1)</f>
        <v>0</v>
      </c>
      <c r="AV85" s="1">
        <f t="shared" si="57"/>
        <v>42700</v>
      </c>
      <c r="AW85">
        <f t="shared" si="41"/>
        <v>9</v>
      </c>
    </row>
    <row r="86" spans="8:49" x14ac:dyDescent="0.45">
      <c r="H86" s="1">
        <f t="shared" si="58"/>
        <v>42703</v>
      </c>
      <c r="I86">
        <v>83</v>
      </c>
      <c r="J86" s="3">
        <f t="shared" si="38"/>
        <v>327.23793769414658</v>
      </c>
      <c r="K86" s="3">
        <f t="shared" si="39"/>
        <v>559.7707673371109</v>
      </c>
      <c r="L86" s="3">
        <f t="shared" si="40"/>
        <v>350.37272972132376</v>
      </c>
      <c r="M86">
        <f>IF(H86&lt;入牧日比較!$C$10,0,入牧日比較!$C$9*0.02*入牧日比較!$C$8)</f>
        <v>24</v>
      </c>
      <c r="N86">
        <f>IF($H86&lt;入牧日比較!$C$11,0,入牧日比較!$C$9*0.02*入牧日比較!$C$8)</f>
        <v>24</v>
      </c>
      <c r="O86">
        <f>IF($H86&lt;入牧日比較!$C$12,0,入牧日比較!$C$9*0.02*入牧日比較!$C$8)</f>
        <v>24</v>
      </c>
      <c r="P86">
        <f>IF($H86&lt;入牧日比較!$C$13,0,入牧日比較!$C$9*0.02*入牧日比較!$C$8)</f>
        <v>24</v>
      </c>
      <c r="Q86">
        <f>IF($H86&lt;入牧日比較!$C$14,0,入牧日比較!$C$9*0.02*入牧日比較!$C$8)</f>
        <v>24</v>
      </c>
      <c r="R86" s="3">
        <f t="shared" si="42"/>
        <v>116.3705146390914</v>
      </c>
      <c r="S86" s="3">
        <f t="shared" si="43"/>
        <v>85.718435847291616</v>
      </c>
      <c r="T86" s="3">
        <f t="shared" si="44"/>
        <v>63.810274564260617</v>
      </c>
      <c r="U86" s="3">
        <f t="shared" si="45"/>
        <v>47.583858373783819</v>
      </c>
      <c r="V86" s="3">
        <f t="shared" si="46"/>
        <v>35.176904954595152</v>
      </c>
      <c r="W86" s="3">
        <f t="shared" si="47"/>
        <v>151.59732925522181</v>
      </c>
      <c r="X86" s="3">
        <f t="shared" si="48"/>
        <v>82.842988250742223</v>
      </c>
      <c r="Y86" s="3">
        <f t="shared" si="49"/>
        <v>46.512192573315318</v>
      </c>
      <c r="Z86" s="3">
        <f t="shared" si="50"/>
        <v>26.301717078779351</v>
      </c>
      <c r="AA86" s="3">
        <f t="shared" si="51"/>
        <v>14.657628825046144</v>
      </c>
      <c r="AB86" s="3">
        <f t="shared" si="52"/>
        <v>134.32246509128657</v>
      </c>
      <c r="AC86" s="3">
        <f t="shared" si="53"/>
        <v>54.231505614099454</v>
      </c>
      <c r="AD86" s="3">
        <f t="shared" si="54"/>
        <v>22.961758819608619</v>
      </c>
      <c r="AE86" s="3">
        <f t="shared" si="55"/>
        <v>9.8767438475194105</v>
      </c>
      <c r="AF86" s="3">
        <f t="shared" si="56"/>
        <v>4.174556843324253</v>
      </c>
      <c r="AG86">
        <f>IF(入牧日比較!$C$7-R86&gt;0,0,AG85+1)</f>
        <v>34</v>
      </c>
      <c r="AH86">
        <f>IF(入牧日比較!$C$7-S86&gt;0,0,AH85+1)</f>
        <v>22</v>
      </c>
      <c r="AI86">
        <f>IF(入牧日比較!$C$7-T86&gt;0,0,AI85+1)</f>
        <v>5</v>
      </c>
      <c r="AJ86">
        <f>IF(入牧日比較!$C$7-U86&gt;0,0,AJ85+1)</f>
        <v>0</v>
      </c>
      <c r="AK86">
        <f>IF(入牧日比較!$C$7-V86&gt;0,0,AK85+1)</f>
        <v>0</v>
      </c>
      <c r="AL86">
        <f>IF(入牧日比較!$C$7-W86&gt;0,0,AL85+1)</f>
        <v>30</v>
      </c>
      <c r="AM86">
        <f>IF(入牧日比較!$C$7-X86&gt;0,0,AM85+1)</f>
        <v>12</v>
      </c>
      <c r="AN86">
        <f>IF(入牧日比較!$C$7-Y86&gt;0,0,AN85+1)</f>
        <v>0</v>
      </c>
      <c r="AO86">
        <f>IF(入牧日比較!$C$7-Z86&gt;0,0,AO85+1)</f>
        <v>0</v>
      </c>
      <c r="AP86">
        <f>IF(入牧日比較!$C$7-AA86&gt;0,0,AP85+1)</f>
        <v>0</v>
      </c>
      <c r="AQ86">
        <f>IF(入牧日比較!$C$7-AB86&gt;0,0,AQ85+1)</f>
        <v>23</v>
      </c>
      <c r="AR86">
        <f>IF(入牧日比較!$C$7-AC86&gt;0,0,AR85+1)</f>
        <v>0</v>
      </c>
      <c r="AS86">
        <f>IF(入牧日比較!$C$7-AD86&gt;0,0,AS85+1)</f>
        <v>0</v>
      </c>
      <c r="AT86">
        <f>IF(入牧日比較!$C$7-AE86&gt;0,0,AT85+1)</f>
        <v>0</v>
      </c>
      <c r="AU86">
        <f>IF(入牧日比較!$C$7-AF86&gt;0,0,AU85+1)</f>
        <v>0</v>
      </c>
      <c r="AV86" s="1">
        <f t="shared" si="57"/>
        <v>42701</v>
      </c>
      <c r="AW86">
        <f t="shared" si="41"/>
        <v>9</v>
      </c>
    </row>
    <row r="87" spans="8:49" x14ac:dyDescent="0.45">
      <c r="H87" s="1">
        <f t="shared" si="58"/>
        <v>42704</v>
      </c>
      <c r="I87">
        <v>84</v>
      </c>
      <c r="J87" s="3">
        <f t="shared" si="38"/>
        <v>336.10803147169645</v>
      </c>
      <c r="K87" s="3">
        <f t="shared" si="39"/>
        <v>570.82439015728698</v>
      </c>
      <c r="L87" s="3">
        <f t="shared" si="40"/>
        <v>356.83486922061093</v>
      </c>
      <c r="M87">
        <f>IF(H87&lt;入牧日比較!$C$10,0,入牧日比較!$C$9*0.02*入牧日比較!$C$8)</f>
        <v>24</v>
      </c>
      <c r="N87">
        <f>IF($H87&lt;入牧日比較!$C$11,0,入牧日比較!$C$9*0.02*入牧日比較!$C$8)</f>
        <v>24</v>
      </c>
      <c r="O87">
        <f>IF($H87&lt;入牧日比較!$C$12,0,入牧日比較!$C$9*0.02*入牧日比較!$C$8)</f>
        <v>24</v>
      </c>
      <c r="P87">
        <f>IF($H87&lt;入牧日比較!$C$13,0,入牧日比較!$C$9*0.02*入牧日比較!$C$8)</f>
        <v>24</v>
      </c>
      <c r="Q87">
        <f>IF($H87&lt;入牧日比較!$C$14,0,入牧日比較!$C$9*0.02*入牧日比較!$C$8)</f>
        <v>24</v>
      </c>
      <c r="R87" s="3">
        <f t="shared" si="42"/>
        <v>117.21058067363437</v>
      </c>
      <c r="S87" s="3">
        <f t="shared" si="43"/>
        <v>86.558501881834587</v>
      </c>
      <c r="T87" s="3">
        <f t="shared" si="44"/>
        <v>64.650340598803581</v>
      </c>
      <c r="U87" s="3">
        <f t="shared" si="45"/>
        <v>48.423924408326783</v>
      </c>
      <c r="V87" s="3">
        <f t="shared" si="46"/>
        <v>36.016970989138116</v>
      </c>
      <c r="W87" s="3">
        <f t="shared" si="47"/>
        <v>154.01304244425557</v>
      </c>
      <c r="X87" s="3">
        <f t="shared" si="48"/>
        <v>84.626961279603663</v>
      </c>
      <c r="Y87" s="3">
        <f t="shared" si="49"/>
        <v>47.844637814713096</v>
      </c>
      <c r="Z87" s="3">
        <f t="shared" si="50"/>
        <v>27.299735450377455</v>
      </c>
      <c r="AA87" s="3">
        <f t="shared" si="51"/>
        <v>15.399939556274171</v>
      </c>
      <c r="AB87" s="3">
        <f t="shared" si="52"/>
        <v>137.49667799747257</v>
      </c>
      <c r="AC87" s="3">
        <f t="shared" si="53"/>
        <v>55.975669539711454</v>
      </c>
      <c r="AD87" s="3">
        <f t="shared" si="54"/>
        <v>23.947838079085784</v>
      </c>
      <c r="AE87" s="3">
        <f t="shared" si="55"/>
        <v>10.439392122151189</v>
      </c>
      <c r="AF87" s="3">
        <f t="shared" si="56"/>
        <v>4.4919500076837098</v>
      </c>
      <c r="AG87">
        <f>IF(入牧日比較!$C$7-R87&gt;0,0,AG86+1)</f>
        <v>35</v>
      </c>
      <c r="AH87">
        <f>IF(入牧日比較!$C$7-S87&gt;0,0,AH86+1)</f>
        <v>23</v>
      </c>
      <c r="AI87">
        <f>IF(入牧日比較!$C$7-T87&gt;0,0,AI86+1)</f>
        <v>6</v>
      </c>
      <c r="AJ87">
        <f>IF(入牧日比較!$C$7-U87&gt;0,0,AJ86+1)</f>
        <v>0</v>
      </c>
      <c r="AK87">
        <f>IF(入牧日比較!$C$7-V87&gt;0,0,AK86+1)</f>
        <v>0</v>
      </c>
      <c r="AL87">
        <f>IF(入牧日比較!$C$7-W87&gt;0,0,AL86+1)</f>
        <v>31</v>
      </c>
      <c r="AM87">
        <f>IF(入牧日比較!$C$7-X87&gt;0,0,AM86+1)</f>
        <v>13</v>
      </c>
      <c r="AN87">
        <f>IF(入牧日比較!$C$7-Y87&gt;0,0,AN86+1)</f>
        <v>0</v>
      </c>
      <c r="AO87">
        <f>IF(入牧日比較!$C$7-Z87&gt;0,0,AO86+1)</f>
        <v>0</v>
      </c>
      <c r="AP87">
        <f>IF(入牧日比較!$C$7-AA87&gt;0,0,AP86+1)</f>
        <v>0</v>
      </c>
      <c r="AQ87">
        <f>IF(入牧日比較!$C$7-AB87&gt;0,0,AQ86+1)</f>
        <v>24</v>
      </c>
      <c r="AR87">
        <f>IF(入牧日比較!$C$7-AC87&gt;0,0,AR86+1)</f>
        <v>0</v>
      </c>
      <c r="AS87">
        <f>IF(入牧日比較!$C$7-AD87&gt;0,0,AS86+1)</f>
        <v>0</v>
      </c>
      <c r="AT87">
        <f>IF(入牧日比較!$C$7-AE87&gt;0,0,AT86+1)</f>
        <v>0</v>
      </c>
      <c r="AU87">
        <f>IF(入牧日比較!$C$7-AF87&gt;0,0,AU86+1)</f>
        <v>0</v>
      </c>
      <c r="AV87" s="1">
        <f t="shared" si="57"/>
        <v>42702</v>
      </c>
      <c r="AW87">
        <f t="shared" si="41"/>
        <v>9</v>
      </c>
    </row>
    <row r="88" spans="8:49" x14ac:dyDescent="0.45">
      <c r="H88" s="1">
        <f t="shared" si="58"/>
        <v>42705</v>
      </c>
      <c r="I88">
        <v>85</v>
      </c>
      <c r="J88" s="3">
        <f t="shared" si="38"/>
        <v>345.01443964201917</v>
      </c>
      <c r="K88" s="3">
        <f t="shared" si="39"/>
        <v>581.73721061844049</v>
      </c>
      <c r="L88" s="3">
        <f t="shared" si="40"/>
        <v>363.21731490029816</v>
      </c>
      <c r="M88">
        <f>IF(H88&lt;入牧日比較!$C$10,0,入牧日比較!$C$9*0.02*入牧日比較!$C$8)</f>
        <v>24</v>
      </c>
      <c r="N88">
        <f>IF($H88&lt;入牧日比較!$C$11,0,入牧日比較!$C$9*0.02*入牧日比較!$C$8)</f>
        <v>24</v>
      </c>
      <c r="O88">
        <f>IF($H88&lt;入牧日比較!$C$12,0,入牧日比較!$C$9*0.02*入牧日比較!$C$8)</f>
        <v>24</v>
      </c>
      <c r="P88">
        <f>IF($H88&lt;入牧日比較!$C$13,0,入牧日比較!$C$9*0.02*入牧日比較!$C$8)</f>
        <v>24</v>
      </c>
      <c r="Q88">
        <f>IF($H88&lt;入牧日比較!$C$14,0,入牧日比較!$C$9*0.02*入牧日比較!$C$8)</f>
        <v>24</v>
      </c>
      <c r="R88" s="3">
        <f t="shared" si="42"/>
        <v>118.02896074337706</v>
      </c>
      <c r="S88" s="3">
        <f t="shared" si="43"/>
        <v>87.376881951577275</v>
      </c>
      <c r="T88" s="3">
        <f t="shared" si="44"/>
        <v>65.468720668546268</v>
      </c>
      <c r="U88" s="3">
        <f t="shared" si="45"/>
        <v>49.242304478069471</v>
      </c>
      <c r="V88" s="3">
        <f t="shared" si="46"/>
        <v>36.835351058880804</v>
      </c>
      <c r="W88" s="3">
        <f t="shared" si="47"/>
        <v>156.39998964893829</v>
      </c>
      <c r="X88" s="3">
        <f t="shared" si="48"/>
        <v>86.394019150948282</v>
      </c>
      <c r="Y88" s="3">
        <f t="shared" si="49"/>
        <v>49.168638117771849</v>
      </c>
      <c r="Z88" s="3">
        <f t="shared" si="50"/>
        <v>28.29558240425872</v>
      </c>
      <c r="AA88" s="3">
        <f t="shared" si="51"/>
        <v>16.144875694741664</v>
      </c>
      <c r="AB88" s="3">
        <f t="shared" si="52"/>
        <v>140.65961797215067</v>
      </c>
      <c r="AC88" s="3">
        <f t="shared" si="53"/>
        <v>57.722850580829224</v>
      </c>
      <c r="AD88" s="3">
        <f t="shared" si="54"/>
        <v>24.942195248496493</v>
      </c>
      <c r="AE88" s="3">
        <f t="shared" si="55"/>
        <v>11.011625080056859</v>
      </c>
      <c r="AF88" s="3">
        <f t="shared" si="56"/>
        <v>4.8184543305786827</v>
      </c>
      <c r="AG88">
        <f>IF(入牧日比較!$C$7-R88&gt;0,0,AG87+1)</f>
        <v>36</v>
      </c>
      <c r="AH88">
        <f>IF(入牧日比較!$C$7-S88&gt;0,0,AH87+1)</f>
        <v>24</v>
      </c>
      <c r="AI88">
        <f>IF(入牧日比較!$C$7-T88&gt;0,0,AI87+1)</f>
        <v>7</v>
      </c>
      <c r="AJ88">
        <f>IF(入牧日比較!$C$7-U88&gt;0,0,AJ87+1)</f>
        <v>0</v>
      </c>
      <c r="AK88">
        <f>IF(入牧日比較!$C$7-V88&gt;0,0,AK87+1)</f>
        <v>0</v>
      </c>
      <c r="AL88">
        <f>IF(入牧日比較!$C$7-W88&gt;0,0,AL87+1)</f>
        <v>32</v>
      </c>
      <c r="AM88">
        <f>IF(入牧日比較!$C$7-X88&gt;0,0,AM87+1)</f>
        <v>14</v>
      </c>
      <c r="AN88">
        <f>IF(入牧日比較!$C$7-Y88&gt;0,0,AN87+1)</f>
        <v>0</v>
      </c>
      <c r="AO88">
        <f>IF(入牧日比較!$C$7-Z88&gt;0,0,AO87+1)</f>
        <v>0</v>
      </c>
      <c r="AP88">
        <f>IF(入牧日比較!$C$7-AA88&gt;0,0,AP87+1)</f>
        <v>0</v>
      </c>
      <c r="AQ88">
        <f>IF(入牧日比較!$C$7-AB88&gt;0,0,AQ87+1)</f>
        <v>25</v>
      </c>
      <c r="AR88">
        <f>IF(入牧日比較!$C$7-AC88&gt;0,0,AR87+1)</f>
        <v>0</v>
      </c>
      <c r="AS88">
        <f>IF(入牧日比較!$C$7-AD88&gt;0,0,AS87+1)</f>
        <v>0</v>
      </c>
      <c r="AT88">
        <f>IF(入牧日比較!$C$7-AE88&gt;0,0,AT87+1)</f>
        <v>0</v>
      </c>
      <c r="AU88">
        <f>IF(入牧日比較!$C$7-AF88&gt;0,0,AU87+1)</f>
        <v>0</v>
      </c>
      <c r="AV88" s="1">
        <f t="shared" si="57"/>
        <v>42703</v>
      </c>
      <c r="AW88">
        <f t="shared" si="41"/>
        <v>9</v>
      </c>
    </row>
    <row r="89" spans="8:49" x14ac:dyDescent="0.45">
      <c r="H89" s="1">
        <f t="shared" si="58"/>
        <v>42706</v>
      </c>
      <c r="I89">
        <v>86</v>
      </c>
      <c r="J89" s="3">
        <f t="shared" si="38"/>
        <v>353.95208217122155</v>
      </c>
      <c r="K89" s="3">
        <f t="shared" si="39"/>
        <v>592.50448178001864</v>
      </c>
      <c r="L89" s="3">
        <f t="shared" si="40"/>
        <v>369.51765182261181</v>
      </c>
      <c r="M89">
        <f>IF(H89&lt;入牧日比較!$C$10,0,入牧日比較!$C$9*0.02*入牧日比較!$C$8)</f>
        <v>24</v>
      </c>
      <c r="N89">
        <f>IF($H89&lt;入牧日比較!$C$11,0,入牧日比較!$C$9*0.02*入牧日比較!$C$8)</f>
        <v>24</v>
      </c>
      <c r="O89">
        <f>IF($H89&lt;入牧日比較!$C$12,0,入牧日比較!$C$9*0.02*入牧日比較!$C$8)</f>
        <v>24</v>
      </c>
      <c r="P89">
        <f>IF($H89&lt;入牧日比較!$C$13,0,入牧日比較!$C$9*0.02*入牧日比較!$C$8)</f>
        <v>24</v>
      </c>
      <c r="Q89">
        <f>IF($H89&lt;入牧日比較!$C$14,0,入牧日比較!$C$9*0.02*入牧日比較!$C$8)</f>
        <v>24</v>
      </c>
      <c r="R89" s="3">
        <f t="shared" si="42"/>
        <v>118.82667590144155</v>
      </c>
      <c r="S89" s="3">
        <f t="shared" si="43"/>
        <v>88.174597109641766</v>
      </c>
      <c r="T89" s="3">
        <f t="shared" si="44"/>
        <v>66.26643582661076</v>
      </c>
      <c r="U89" s="3">
        <f t="shared" si="45"/>
        <v>50.040019636133962</v>
      </c>
      <c r="V89" s="3">
        <f t="shared" si="46"/>
        <v>37.633066216945295</v>
      </c>
      <c r="W89" s="3">
        <f t="shared" si="47"/>
        <v>158.75939946936418</v>
      </c>
      <c r="X89" s="3">
        <f t="shared" si="48"/>
        <v>88.144804559648435</v>
      </c>
      <c r="Y89" s="3">
        <f t="shared" si="49"/>
        <v>50.484417409482489</v>
      </c>
      <c r="Z89" s="3">
        <f t="shared" si="50"/>
        <v>29.28917170437283</v>
      </c>
      <c r="AA89" s="3">
        <f t="shared" si="51"/>
        <v>16.892113849233553</v>
      </c>
      <c r="AB89" s="3">
        <f t="shared" si="52"/>
        <v>143.81192769849213</v>
      </c>
      <c r="AC89" s="3">
        <f t="shared" si="53"/>
        <v>59.473044431829926</v>
      </c>
      <c r="AD89" s="3">
        <f t="shared" si="54"/>
        <v>25.94460846346524</v>
      </c>
      <c r="AE89" s="3">
        <f t="shared" si="55"/>
        <v>11.593187753818395</v>
      </c>
      <c r="AF89" s="3">
        <f t="shared" si="56"/>
        <v>5.1538623439837812</v>
      </c>
      <c r="AG89">
        <f>IF(入牧日比較!$C$7-R89&gt;0,0,AG88+1)</f>
        <v>37</v>
      </c>
      <c r="AH89">
        <f>IF(入牧日比較!$C$7-S89&gt;0,0,AH88+1)</f>
        <v>25</v>
      </c>
      <c r="AI89">
        <f>IF(入牧日比較!$C$7-T89&gt;0,0,AI88+1)</f>
        <v>8</v>
      </c>
      <c r="AJ89">
        <f>IF(入牧日比較!$C$7-U89&gt;0,0,AJ88+1)</f>
        <v>0</v>
      </c>
      <c r="AK89">
        <f>IF(入牧日比較!$C$7-V89&gt;0,0,AK88+1)</f>
        <v>0</v>
      </c>
      <c r="AL89">
        <f>IF(入牧日比較!$C$7-W89&gt;0,0,AL88+1)</f>
        <v>33</v>
      </c>
      <c r="AM89">
        <f>IF(入牧日比較!$C$7-X89&gt;0,0,AM88+1)</f>
        <v>15</v>
      </c>
      <c r="AN89">
        <f>IF(入牧日比較!$C$7-Y89&gt;0,0,AN88+1)</f>
        <v>0</v>
      </c>
      <c r="AO89">
        <f>IF(入牧日比較!$C$7-Z89&gt;0,0,AO88+1)</f>
        <v>0</v>
      </c>
      <c r="AP89">
        <f>IF(入牧日比較!$C$7-AA89&gt;0,0,AP88+1)</f>
        <v>0</v>
      </c>
      <c r="AQ89">
        <f>IF(入牧日比較!$C$7-AB89&gt;0,0,AQ88+1)</f>
        <v>26</v>
      </c>
      <c r="AR89">
        <f>IF(入牧日比較!$C$7-AC89&gt;0,0,AR88+1)</f>
        <v>0</v>
      </c>
      <c r="AS89">
        <f>IF(入牧日比較!$C$7-AD89&gt;0,0,AS88+1)</f>
        <v>0</v>
      </c>
      <c r="AT89">
        <f>IF(入牧日比較!$C$7-AE89&gt;0,0,AT88+1)</f>
        <v>0</v>
      </c>
      <c r="AU89">
        <f>IF(入牧日比較!$C$7-AF89&gt;0,0,AU88+1)</f>
        <v>0</v>
      </c>
      <c r="AV89" s="1">
        <f t="shared" si="57"/>
        <v>42704</v>
      </c>
      <c r="AW89">
        <f t="shared" si="41"/>
        <v>9</v>
      </c>
    </row>
    <row r="90" spans="8:49" x14ac:dyDescent="0.45">
      <c r="H90" s="1">
        <f t="shared" si="58"/>
        <v>42707</v>
      </c>
      <c r="I90">
        <v>87</v>
      </c>
      <c r="J90" s="3">
        <f t="shared" si="38"/>
        <v>362.9159405439309</v>
      </c>
      <c r="K90" s="3">
        <f t="shared" si="39"/>
        <v>603.12189898962026</v>
      </c>
      <c r="L90" s="3">
        <f t="shared" si="40"/>
        <v>375.73368443502767</v>
      </c>
      <c r="M90">
        <f>IF(H90&lt;入牧日比較!$C$10,0,入牧日比較!$C$9*0.02*入牧日比較!$C$8)</f>
        <v>24</v>
      </c>
      <c r="N90">
        <f>IF($H90&lt;入牧日比較!$C$11,0,入牧日比較!$C$9*0.02*入牧日比較!$C$8)</f>
        <v>24</v>
      </c>
      <c r="O90">
        <f>IF($H90&lt;入牧日比較!$C$12,0,入牧日比較!$C$9*0.02*入牧日比較!$C$8)</f>
        <v>24</v>
      </c>
      <c r="P90">
        <f>IF($H90&lt;入牧日比較!$C$13,0,入牧日比較!$C$9*0.02*入牧日比較!$C$8)</f>
        <v>24</v>
      </c>
      <c r="Q90">
        <f>IF($H90&lt;入牧日比較!$C$14,0,入牧日比較!$C$9*0.02*入牧日比較!$C$8)</f>
        <v>24</v>
      </c>
      <c r="R90" s="3">
        <f t="shared" si="42"/>
        <v>119.60468785857213</v>
      </c>
      <c r="S90" s="3">
        <f t="shared" si="43"/>
        <v>88.952609066772354</v>
      </c>
      <c r="T90" s="3">
        <f t="shared" si="44"/>
        <v>67.044447783741347</v>
      </c>
      <c r="U90" s="3">
        <f t="shared" si="45"/>
        <v>50.81803159326455</v>
      </c>
      <c r="V90" s="3">
        <f t="shared" si="46"/>
        <v>38.411078174075882</v>
      </c>
      <c r="W90" s="3">
        <f t="shared" si="47"/>
        <v>161.09245017961695</v>
      </c>
      <c r="X90" s="3">
        <f t="shared" si="48"/>
        <v>89.879945142160281</v>
      </c>
      <c r="Y90" s="3">
        <f t="shared" si="49"/>
        <v>51.792209765458708</v>
      </c>
      <c r="Z90" s="3">
        <f t="shared" si="50"/>
        <v>30.280445933042756</v>
      </c>
      <c r="AA90" s="3">
        <f t="shared" si="51"/>
        <v>17.64137372207038</v>
      </c>
      <c r="AB90" s="3">
        <f t="shared" si="52"/>
        <v>146.9542531544335</v>
      </c>
      <c r="AC90" s="3">
        <f t="shared" si="53"/>
        <v>61.226273954901401</v>
      </c>
      <c r="AD90" s="3">
        <f t="shared" si="54"/>
        <v>26.954885350954342</v>
      </c>
      <c r="AE90" s="3">
        <f t="shared" si="55"/>
        <v>12.183848681543834</v>
      </c>
      <c r="AF90" s="3">
        <f t="shared" si="56"/>
        <v>5.4979811258561</v>
      </c>
      <c r="AG90">
        <f>IF(入牧日比較!$C$7-R90&gt;0,0,AG89+1)</f>
        <v>38</v>
      </c>
      <c r="AH90">
        <f>IF(入牧日比較!$C$7-S90&gt;0,0,AH89+1)</f>
        <v>26</v>
      </c>
      <c r="AI90">
        <f>IF(入牧日比較!$C$7-T90&gt;0,0,AI89+1)</f>
        <v>9</v>
      </c>
      <c r="AJ90">
        <f>IF(入牧日比較!$C$7-U90&gt;0,0,AJ89+1)</f>
        <v>0</v>
      </c>
      <c r="AK90">
        <f>IF(入牧日比較!$C$7-V90&gt;0,0,AK89+1)</f>
        <v>0</v>
      </c>
      <c r="AL90">
        <f>IF(入牧日比較!$C$7-W90&gt;0,0,AL89+1)</f>
        <v>34</v>
      </c>
      <c r="AM90">
        <f>IF(入牧日比較!$C$7-X90&gt;0,0,AM89+1)</f>
        <v>16</v>
      </c>
      <c r="AN90">
        <f>IF(入牧日比較!$C$7-Y90&gt;0,0,AN89+1)</f>
        <v>0</v>
      </c>
      <c r="AO90">
        <f>IF(入牧日比較!$C$7-Z90&gt;0,0,AO89+1)</f>
        <v>0</v>
      </c>
      <c r="AP90">
        <f>IF(入牧日比較!$C$7-AA90&gt;0,0,AP89+1)</f>
        <v>0</v>
      </c>
      <c r="AQ90">
        <f>IF(入牧日比較!$C$7-AB90&gt;0,0,AQ89+1)</f>
        <v>27</v>
      </c>
      <c r="AR90">
        <f>IF(入牧日比較!$C$7-AC90&gt;0,0,AR89+1)</f>
        <v>1</v>
      </c>
      <c r="AS90">
        <f>IF(入牧日比較!$C$7-AD90&gt;0,0,AS89+1)</f>
        <v>0</v>
      </c>
      <c r="AT90">
        <f>IF(入牧日比較!$C$7-AE90&gt;0,0,AT89+1)</f>
        <v>0</v>
      </c>
      <c r="AU90">
        <f>IF(入牧日比較!$C$7-AF90&gt;0,0,AU89+1)</f>
        <v>0</v>
      </c>
      <c r="AV90" s="1">
        <f t="shared" si="57"/>
        <v>42705</v>
      </c>
      <c r="AW90">
        <f t="shared" si="41"/>
        <v>8</v>
      </c>
    </row>
    <row r="91" spans="8:49" x14ac:dyDescent="0.45">
      <c r="H91" s="1">
        <f t="shared" si="58"/>
        <v>42708</v>
      </c>
      <c r="I91">
        <v>88</v>
      </c>
      <c r="J91" s="3">
        <f t="shared" si="38"/>
        <v>371.90106513055196</v>
      </c>
      <c r="K91" s="3">
        <f t="shared" si="39"/>
        <v>613.58558664966597</v>
      </c>
      <c r="L91" s="3">
        <f t="shared" si="40"/>
        <v>381.86343014889633</v>
      </c>
      <c r="M91">
        <f>IF(H91&lt;入牧日比較!$C$10,0,入牧日比較!$C$9*0.02*入牧日比較!$C$8)</f>
        <v>24</v>
      </c>
      <c r="N91">
        <f>IF($H91&lt;入牧日比較!$C$11,0,入牧日比較!$C$9*0.02*入牧日比較!$C$8)</f>
        <v>24</v>
      </c>
      <c r="O91">
        <f>IF($H91&lt;入牧日比較!$C$12,0,入牧日比較!$C$9*0.02*入牧日比較!$C$8)</f>
        <v>24</v>
      </c>
      <c r="P91">
        <f>IF($H91&lt;入牧日比較!$C$13,0,入牧日比較!$C$9*0.02*入牧日比較!$C$8)</f>
        <v>24</v>
      </c>
      <c r="Q91">
        <f>IF($H91&lt;入牧日比較!$C$14,0,入牧日比較!$C$9*0.02*入牧日比較!$C$8)</f>
        <v>24</v>
      </c>
      <c r="R91" s="3">
        <f t="shared" si="42"/>
        <v>120.36390305758576</v>
      </c>
      <c r="S91" s="3">
        <f t="shared" si="43"/>
        <v>89.711824265785978</v>
      </c>
      <c r="T91" s="3">
        <f t="shared" si="44"/>
        <v>67.803662982754972</v>
      </c>
      <c r="U91" s="3">
        <f t="shared" si="45"/>
        <v>51.577246792278174</v>
      </c>
      <c r="V91" s="3">
        <f t="shared" si="46"/>
        <v>39.170293373089507</v>
      </c>
      <c r="W91" s="3">
        <f t="shared" si="47"/>
        <v>163.40027153190215</v>
      </c>
      <c r="X91" s="3">
        <f t="shared" si="48"/>
        <v>91.600052735331175</v>
      </c>
      <c r="Y91" s="3">
        <f t="shared" si="49"/>
        <v>53.092256849507542</v>
      </c>
      <c r="Z91" s="3">
        <f t="shared" si="50"/>
        <v>31.269372583106229</v>
      </c>
      <c r="AA91" s="3">
        <f t="shared" si="51"/>
        <v>18.392413170985908</v>
      </c>
      <c r="AB91" s="3">
        <f t="shared" si="52"/>
        <v>150.08724091929608</v>
      </c>
      <c r="AC91" s="3">
        <f t="shared" si="53"/>
        <v>62.982585874031415</v>
      </c>
      <c r="AD91" s="3">
        <f t="shared" si="54"/>
        <v>27.972860349153617</v>
      </c>
      <c r="AE91" s="3">
        <f t="shared" si="55"/>
        <v>12.783398246543637</v>
      </c>
      <c r="AF91" s="3">
        <f t="shared" si="56"/>
        <v>5.8506317358628657</v>
      </c>
      <c r="AG91">
        <f>IF(入牧日比較!$C$7-R91&gt;0,0,AG90+1)</f>
        <v>39</v>
      </c>
      <c r="AH91">
        <f>IF(入牧日比較!$C$7-S91&gt;0,0,AH90+1)</f>
        <v>27</v>
      </c>
      <c r="AI91">
        <f>IF(入牧日比較!$C$7-T91&gt;0,0,AI90+1)</f>
        <v>10</v>
      </c>
      <c r="AJ91">
        <f>IF(入牧日比較!$C$7-U91&gt;0,0,AJ90+1)</f>
        <v>0</v>
      </c>
      <c r="AK91">
        <f>IF(入牧日比較!$C$7-V91&gt;0,0,AK90+1)</f>
        <v>0</v>
      </c>
      <c r="AL91">
        <f>IF(入牧日比較!$C$7-W91&gt;0,0,AL90+1)</f>
        <v>35</v>
      </c>
      <c r="AM91">
        <f>IF(入牧日比較!$C$7-X91&gt;0,0,AM90+1)</f>
        <v>17</v>
      </c>
      <c r="AN91">
        <f>IF(入牧日比較!$C$7-Y91&gt;0,0,AN90+1)</f>
        <v>0</v>
      </c>
      <c r="AO91">
        <f>IF(入牧日比較!$C$7-Z91&gt;0,0,AO90+1)</f>
        <v>0</v>
      </c>
      <c r="AP91">
        <f>IF(入牧日比較!$C$7-AA91&gt;0,0,AP90+1)</f>
        <v>0</v>
      </c>
      <c r="AQ91">
        <f>IF(入牧日比較!$C$7-AB91&gt;0,0,AQ90+1)</f>
        <v>28</v>
      </c>
      <c r="AR91">
        <f>IF(入牧日比較!$C$7-AC91&gt;0,0,AR90+1)</f>
        <v>2</v>
      </c>
      <c r="AS91">
        <f>IF(入牧日比較!$C$7-AD91&gt;0,0,AS90+1)</f>
        <v>0</v>
      </c>
      <c r="AT91">
        <f>IF(入牧日比較!$C$7-AE91&gt;0,0,AT90+1)</f>
        <v>0</v>
      </c>
      <c r="AU91">
        <f>IF(入牧日比較!$C$7-AF91&gt;0,0,AU90+1)</f>
        <v>0</v>
      </c>
      <c r="AV91" s="1">
        <f t="shared" si="57"/>
        <v>42706</v>
      </c>
      <c r="AW91">
        <f t="shared" si="41"/>
        <v>8</v>
      </c>
    </row>
    <row r="92" spans="8:49" x14ac:dyDescent="0.45">
      <c r="H92" s="1">
        <f t="shared" si="58"/>
        <v>42709</v>
      </c>
      <c r="I92">
        <v>89</v>
      </c>
      <c r="J92" s="3">
        <f t="shared" si="38"/>
        <v>380.9025820685236</v>
      </c>
      <c r="K92" s="3">
        <f t="shared" si="39"/>
        <v>623.89208428522875</v>
      </c>
      <c r="L92" s="3">
        <f t="shared" si="40"/>
        <v>387.90511262221958</v>
      </c>
      <c r="M92">
        <f>IF(H92&lt;入牧日比較!$C$10,0,入牧日比較!$C$9*0.02*入牧日比較!$C$8)</f>
        <v>24</v>
      </c>
      <c r="N92">
        <f>IF($H92&lt;入牧日比較!$C$11,0,入牧日比較!$C$9*0.02*入牧日比較!$C$8)</f>
        <v>24</v>
      </c>
      <c r="O92">
        <f>IF($H92&lt;入牧日比較!$C$12,0,入牧日比較!$C$9*0.02*入牧日比較!$C$8)</f>
        <v>24</v>
      </c>
      <c r="P92">
        <f>IF($H92&lt;入牧日比較!$C$13,0,入牧日比較!$C$9*0.02*入牧日比較!$C$8)</f>
        <v>24</v>
      </c>
      <c r="Q92">
        <f>IF($H92&lt;入牧日比較!$C$14,0,入牧日比較!$C$9*0.02*入牧日比較!$C$8)</f>
        <v>24</v>
      </c>
      <c r="R92" s="3">
        <f t="shared" si="42"/>
        <v>121.10517642896363</v>
      </c>
      <c r="S92" s="3">
        <f t="shared" si="43"/>
        <v>90.45309763716385</v>
      </c>
      <c r="T92" s="3">
        <f t="shared" si="44"/>
        <v>68.544936354132844</v>
      </c>
      <c r="U92" s="3">
        <f t="shared" si="45"/>
        <v>52.318520163656046</v>
      </c>
      <c r="V92" s="3">
        <f t="shared" si="46"/>
        <v>39.911566744467379</v>
      </c>
      <c r="W92" s="3">
        <f t="shared" si="47"/>
        <v>165.68394657347528</v>
      </c>
      <c r="X92" s="3">
        <f t="shared" si="48"/>
        <v>93.305722861067991</v>
      </c>
      <c r="Y92" s="3">
        <f t="shared" si="49"/>
        <v>54.384805731346383</v>
      </c>
      <c r="Z92" s="3">
        <f t="shared" si="50"/>
        <v>32.255940640994858</v>
      </c>
      <c r="AA92" s="3">
        <f t="shared" si="51"/>
        <v>19.145023848184195</v>
      </c>
      <c r="AB92" s="3">
        <f t="shared" si="52"/>
        <v>153.21153588947121</v>
      </c>
      <c r="AC92" s="3">
        <f t="shared" si="53"/>
        <v>64.742047829472654</v>
      </c>
      <c r="AD92" s="3">
        <f t="shared" si="54"/>
        <v>28.998392264069981</v>
      </c>
      <c r="AE92" s="3">
        <f t="shared" si="55"/>
        <v>13.391647115472145</v>
      </c>
      <c r="AF92" s="3">
        <f t="shared" si="56"/>
        <v>6.2116486174002628</v>
      </c>
      <c r="AG92">
        <f>IF(入牧日比較!$C$7-R92&gt;0,0,AG91+1)</f>
        <v>40</v>
      </c>
      <c r="AH92">
        <f>IF(入牧日比較!$C$7-S92&gt;0,0,AH91+1)</f>
        <v>28</v>
      </c>
      <c r="AI92">
        <f>IF(入牧日比較!$C$7-T92&gt;0,0,AI91+1)</f>
        <v>11</v>
      </c>
      <c r="AJ92">
        <f>IF(入牧日比較!$C$7-U92&gt;0,0,AJ91+1)</f>
        <v>0</v>
      </c>
      <c r="AK92">
        <f>IF(入牧日比較!$C$7-V92&gt;0,0,AK91+1)</f>
        <v>0</v>
      </c>
      <c r="AL92">
        <f>IF(入牧日比較!$C$7-W92&gt;0,0,AL91+1)</f>
        <v>36</v>
      </c>
      <c r="AM92">
        <f>IF(入牧日比較!$C$7-X92&gt;0,0,AM91+1)</f>
        <v>18</v>
      </c>
      <c r="AN92">
        <f>IF(入牧日比較!$C$7-Y92&gt;0,0,AN91+1)</f>
        <v>0</v>
      </c>
      <c r="AO92">
        <f>IF(入牧日比較!$C$7-Z92&gt;0,0,AO91+1)</f>
        <v>0</v>
      </c>
      <c r="AP92">
        <f>IF(入牧日比較!$C$7-AA92&gt;0,0,AP91+1)</f>
        <v>0</v>
      </c>
      <c r="AQ92">
        <f>IF(入牧日比較!$C$7-AB92&gt;0,0,AQ91+1)</f>
        <v>29</v>
      </c>
      <c r="AR92">
        <f>IF(入牧日比較!$C$7-AC92&gt;0,0,AR91+1)</f>
        <v>3</v>
      </c>
      <c r="AS92">
        <f>IF(入牧日比較!$C$7-AD92&gt;0,0,AS91+1)</f>
        <v>0</v>
      </c>
      <c r="AT92">
        <f>IF(入牧日比較!$C$7-AE92&gt;0,0,AT91+1)</f>
        <v>0</v>
      </c>
      <c r="AU92">
        <f>IF(入牧日比較!$C$7-AF92&gt;0,0,AU91+1)</f>
        <v>0</v>
      </c>
      <c r="AV92" s="1">
        <f t="shared" si="57"/>
        <v>42707</v>
      </c>
      <c r="AW92">
        <f t="shared" si="41"/>
        <v>8</v>
      </c>
    </row>
    <row r="93" spans="8:49" x14ac:dyDescent="0.45">
      <c r="H93" s="1">
        <f t="shared" si="58"/>
        <v>42710</v>
      </c>
      <c r="I93">
        <v>90</v>
      </c>
      <c r="J93" s="3">
        <f t="shared" si="38"/>
        <v>389.91569965939976</v>
      </c>
      <c r="K93" s="3">
        <f t="shared" si="39"/>
        <v>634.0383320409303</v>
      </c>
      <c r="L93" s="3">
        <f t="shared" si="40"/>
        <v>393.85715480017495</v>
      </c>
      <c r="M93">
        <f>IF(H93&lt;入牧日比較!$C$10,0,入牧日比較!$C$9*0.02*入牧日比較!$C$8)</f>
        <v>24</v>
      </c>
      <c r="N93">
        <f>IF($H93&lt;入牧日比較!$C$11,0,入牧日比較!$C$9*0.02*入牧日比較!$C$8)</f>
        <v>24</v>
      </c>
      <c r="O93">
        <f>IF($H93&lt;入牧日比較!$C$12,0,入牧日比較!$C$9*0.02*入牧日比較!$C$8)</f>
        <v>24</v>
      </c>
      <c r="P93">
        <f>IF($H93&lt;入牧日比較!$C$13,0,入牧日比較!$C$9*0.02*入牧日比較!$C$8)</f>
        <v>24</v>
      </c>
      <c r="Q93">
        <f>IF($H93&lt;入牧日比較!$C$14,0,入牧日比較!$C$9*0.02*入牧日比較!$C$8)</f>
        <v>24</v>
      </c>
      <c r="R93" s="3">
        <f t="shared" si="42"/>
        <v>121.82931485535455</v>
      </c>
      <c r="S93" s="3">
        <f t="shared" si="43"/>
        <v>91.177236063554773</v>
      </c>
      <c r="T93" s="3">
        <f t="shared" si="44"/>
        <v>69.269074780523766</v>
      </c>
      <c r="U93" s="3">
        <f t="shared" si="45"/>
        <v>53.042658590046962</v>
      </c>
      <c r="V93" s="3">
        <f t="shared" si="46"/>
        <v>40.635705170858294</v>
      </c>
      <c r="W93" s="3">
        <f t="shared" si="47"/>
        <v>167.94451345830095</v>
      </c>
      <c r="X93" s="3">
        <f t="shared" si="48"/>
        <v>94.997534398709121</v>
      </c>
      <c r="Y93" s="3">
        <f t="shared" si="49"/>
        <v>55.670107029948255</v>
      </c>
      <c r="Z93" s="3">
        <f t="shared" si="50"/>
        <v>33.24015759759628</v>
      </c>
      <c r="AA93" s="3">
        <f t="shared" si="51"/>
        <v>19.89902734528868</v>
      </c>
      <c r="AB93" s="3">
        <f t="shared" si="52"/>
        <v>156.32777934912409</v>
      </c>
      <c r="AC93" s="3">
        <f t="shared" si="53"/>
        <v>66.504745753669084</v>
      </c>
      <c r="AD93" s="3">
        <f t="shared" si="54"/>
        <v>30.031362042944753</v>
      </c>
      <c r="AE93" s="3">
        <f t="shared" si="55"/>
        <v>14.008424773630413</v>
      </c>
      <c r="AF93" s="3">
        <f t="shared" si="56"/>
        <v>6.5808789812942665</v>
      </c>
      <c r="AG93">
        <f>IF(入牧日比較!$C$7-R93&gt;0,0,AG92+1)</f>
        <v>41</v>
      </c>
      <c r="AH93">
        <f>IF(入牧日比較!$C$7-S93&gt;0,0,AH92+1)</f>
        <v>29</v>
      </c>
      <c r="AI93">
        <f>IF(入牧日比較!$C$7-T93&gt;0,0,AI92+1)</f>
        <v>12</v>
      </c>
      <c r="AJ93">
        <f>IF(入牧日比較!$C$7-U93&gt;0,0,AJ92+1)</f>
        <v>0</v>
      </c>
      <c r="AK93">
        <f>IF(入牧日比較!$C$7-V93&gt;0,0,AK92+1)</f>
        <v>0</v>
      </c>
      <c r="AL93">
        <f>IF(入牧日比較!$C$7-W93&gt;0,0,AL92+1)</f>
        <v>37</v>
      </c>
      <c r="AM93">
        <f>IF(入牧日比較!$C$7-X93&gt;0,0,AM92+1)</f>
        <v>19</v>
      </c>
      <c r="AN93">
        <f>IF(入牧日比較!$C$7-Y93&gt;0,0,AN92+1)</f>
        <v>0</v>
      </c>
      <c r="AO93">
        <f>IF(入牧日比較!$C$7-Z93&gt;0,0,AO92+1)</f>
        <v>0</v>
      </c>
      <c r="AP93">
        <f>IF(入牧日比較!$C$7-AA93&gt;0,0,AP92+1)</f>
        <v>0</v>
      </c>
      <c r="AQ93">
        <f>IF(入牧日比較!$C$7-AB93&gt;0,0,AQ92+1)</f>
        <v>30</v>
      </c>
      <c r="AR93">
        <f>IF(入牧日比較!$C$7-AC93&gt;0,0,AR92+1)</f>
        <v>4</v>
      </c>
      <c r="AS93">
        <f>IF(入牧日比較!$C$7-AD93&gt;0,0,AS92+1)</f>
        <v>0</v>
      </c>
      <c r="AT93">
        <f>IF(入牧日比較!$C$7-AE93&gt;0,0,AT92+1)</f>
        <v>0</v>
      </c>
      <c r="AU93">
        <f>IF(入牧日比較!$C$7-AF93&gt;0,0,AU92+1)</f>
        <v>0</v>
      </c>
      <c r="AV93" s="1">
        <f t="shared" si="57"/>
        <v>42708</v>
      </c>
      <c r="AW93">
        <f t="shared" si="41"/>
        <v>8</v>
      </c>
    </row>
    <row r="94" spans="8:49" x14ac:dyDescent="0.45">
      <c r="H94" s="1">
        <f t="shared" si="58"/>
        <v>42711</v>
      </c>
      <c r="I94">
        <v>91</v>
      </c>
      <c r="J94" s="3">
        <f t="shared" si="38"/>
        <v>398.93571428555595</v>
      </c>
      <c r="K94" s="3">
        <f t="shared" si="39"/>
        <v>644.02165572605543</v>
      </c>
      <c r="L94" s="3">
        <f t="shared" si="40"/>
        <v>399.7181717634366</v>
      </c>
      <c r="M94">
        <f>IF(H94&lt;入牧日比較!$C$10,0,入牧日比較!$C$9*0.02*入牧日比較!$C$8)</f>
        <v>24</v>
      </c>
      <c r="N94">
        <f>IF($H94&lt;入牧日比較!$C$11,0,入牧日比較!$C$9*0.02*入牧日比較!$C$8)</f>
        <v>24</v>
      </c>
      <c r="O94">
        <f>IF($H94&lt;入牧日比較!$C$12,0,入牧日比較!$C$9*0.02*入牧日比較!$C$8)</f>
        <v>24</v>
      </c>
      <c r="P94">
        <f>IF($H94&lt;入牧日比較!$C$13,0,入牧日比較!$C$9*0.02*入牧日比較!$C$8)</f>
        <v>24</v>
      </c>
      <c r="Q94">
        <f>IF($H94&lt;入牧日比較!$C$14,0,入牧日比較!$C$9*0.02*入牧日比較!$C$8)</f>
        <v>24</v>
      </c>
      <c r="R94" s="3">
        <f t="shared" si="42"/>
        <v>122.53708037011206</v>
      </c>
      <c r="S94" s="3">
        <f t="shared" si="43"/>
        <v>91.885001578312284</v>
      </c>
      <c r="T94" s="3">
        <f t="shared" si="44"/>
        <v>69.976840295281278</v>
      </c>
      <c r="U94" s="3">
        <f t="shared" si="45"/>
        <v>53.750424104804466</v>
      </c>
      <c r="V94" s="3">
        <f t="shared" si="46"/>
        <v>41.343470685615799</v>
      </c>
      <c r="W94" s="3">
        <f t="shared" si="47"/>
        <v>170.1829672391934</v>
      </c>
      <c r="X94" s="3">
        <f t="shared" si="48"/>
        <v>96.676049412850503</v>
      </c>
      <c r="Y94" s="3">
        <f t="shared" si="49"/>
        <v>56.948413337400368</v>
      </c>
      <c r="Z94" s="3">
        <f t="shared" si="50"/>
        <v>34.222046832255401</v>
      </c>
      <c r="AA94" s="3">
        <f t="shared" si="51"/>
        <v>20.65427178225346</v>
      </c>
      <c r="AB94" s="3">
        <f t="shared" si="52"/>
        <v>159.43660734885654</v>
      </c>
      <c r="AC94" s="3">
        <f t="shared" si="53"/>
        <v>68.270781533828938</v>
      </c>
      <c r="AD94" s="3">
        <f t="shared" si="54"/>
        <v>31.071670745958567</v>
      </c>
      <c r="AE94" s="3">
        <f t="shared" si="55"/>
        <v>14.633578154877657</v>
      </c>
      <c r="AF94" s="3">
        <f t="shared" si="56"/>
        <v>6.9581821830918065</v>
      </c>
      <c r="AG94">
        <f>IF(入牧日比較!$C$7-R94&gt;0,0,AG93+1)</f>
        <v>42</v>
      </c>
      <c r="AH94">
        <f>IF(入牧日比較!$C$7-S94&gt;0,0,AH93+1)</f>
        <v>30</v>
      </c>
      <c r="AI94">
        <f>IF(入牧日比較!$C$7-T94&gt;0,0,AI93+1)</f>
        <v>13</v>
      </c>
      <c r="AJ94">
        <f>IF(入牧日比較!$C$7-U94&gt;0,0,AJ93+1)</f>
        <v>0</v>
      </c>
      <c r="AK94">
        <f>IF(入牧日比較!$C$7-V94&gt;0,0,AK93+1)</f>
        <v>0</v>
      </c>
      <c r="AL94">
        <f>IF(入牧日比較!$C$7-W94&gt;0,0,AL93+1)</f>
        <v>38</v>
      </c>
      <c r="AM94">
        <f>IF(入牧日比較!$C$7-X94&gt;0,0,AM93+1)</f>
        <v>20</v>
      </c>
      <c r="AN94">
        <f>IF(入牧日比較!$C$7-Y94&gt;0,0,AN93+1)</f>
        <v>0</v>
      </c>
      <c r="AO94">
        <f>IF(入牧日比較!$C$7-Z94&gt;0,0,AO93+1)</f>
        <v>0</v>
      </c>
      <c r="AP94">
        <f>IF(入牧日比較!$C$7-AA94&gt;0,0,AP93+1)</f>
        <v>0</v>
      </c>
      <c r="AQ94">
        <f>IF(入牧日比較!$C$7-AB94&gt;0,0,AQ93+1)</f>
        <v>31</v>
      </c>
      <c r="AR94">
        <f>IF(入牧日比較!$C$7-AC94&gt;0,0,AR93+1)</f>
        <v>5</v>
      </c>
      <c r="AS94">
        <f>IF(入牧日比較!$C$7-AD94&gt;0,0,AS93+1)</f>
        <v>0</v>
      </c>
      <c r="AT94">
        <f>IF(入牧日比較!$C$7-AE94&gt;0,0,AT93+1)</f>
        <v>0</v>
      </c>
      <c r="AU94">
        <f>IF(入牧日比較!$C$7-AF94&gt;0,0,AU93+1)</f>
        <v>0</v>
      </c>
      <c r="AV94" s="1">
        <f t="shared" si="57"/>
        <v>42709</v>
      </c>
      <c r="AW94">
        <f t="shared" si="41"/>
        <v>8</v>
      </c>
    </row>
    <row r="95" spans="8:49" x14ac:dyDescent="0.45">
      <c r="H95" s="1">
        <f t="shared" si="58"/>
        <v>42712</v>
      </c>
      <c r="I95">
        <v>92</v>
      </c>
      <c r="J95" s="3">
        <f t="shared" si="38"/>
        <v>407.9580158521386</v>
      </c>
      <c r="K95" s="3">
        <f t="shared" si="39"/>
        <v>653.83975151831794</v>
      </c>
      <c r="L95" s="3">
        <f t="shared" si="40"/>
        <v>405.48696343080559</v>
      </c>
      <c r="M95">
        <f>IF(H95&lt;入牧日比較!$C$10,0,入牧日比較!$C$9*0.02*入牧日比較!$C$8)</f>
        <v>24</v>
      </c>
      <c r="N95">
        <f>IF($H95&lt;入牧日比較!$C$11,0,入牧日比較!$C$9*0.02*入牧日比較!$C$8)</f>
        <v>24</v>
      </c>
      <c r="O95">
        <f>IF($H95&lt;入牧日比較!$C$12,0,入牧日比較!$C$9*0.02*入牧日比較!$C$8)</f>
        <v>24</v>
      </c>
      <c r="P95">
        <f>IF($H95&lt;入牧日比較!$C$13,0,入牧日比較!$C$9*0.02*入牧日比較!$C$8)</f>
        <v>24</v>
      </c>
      <c r="Q95">
        <f>IF($H95&lt;入牧日比較!$C$14,0,入牧日比較!$C$9*0.02*入牧日比較!$C$8)</f>
        <v>24</v>
      </c>
      <c r="R95" s="3">
        <f t="shared" si="42"/>
        <v>123.22919311261252</v>
      </c>
      <c r="S95" s="3">
        <f t="shared" si="43"/>
        <v>92.57711432081274</v>
      </c>
      <c r="T95" s="3">
        <f t="shared" si="44"/>
        <v>70.668953037781733</v>
      </c>
      <c r="U95" s="3">
        <f t="shared" si="45"/>
        <v>54.442536847304929</v>
      </c>
      <c r="V95" s="3">
        <f t="shared" si="46"/>
        <v>42.035583428116261</v>
      </c>
      <c r="W95" s="3">
        <f t="shared" si="47"/>
        <v>172.40026162932952</v>
      </c>
      <c r="X95" s="3">
        <f t="shared" si="48"/>
        <v>98.341813109371202</v>
      </c>
      <c r="Y95" s="3">
        <f t="shared" si="49"/>
        <v>58.219977884481935</v>
      </c>
      <c r="Z95" s="3">
        <f t="shared" si="50"/>
        <v>35.201645322574109</v>
      </c>
      <c r="AA95" s="3">
        <f t="shared" si="51"/>
        <v>21.410628786361126</v>
      </c>
      <c r="AB95" s="3">
        <f t="shared" si="52"/>
        <v>162.53864935135007</v>
      </c>
      <c r="AC95" s="3">
        <f t="shared" si="53"/>
        <v>70.040270930095261</v>
      </c>
      <c r="AD95" s="3">
        <f t="shared" si="54"/>
        <v>32.119237699019287</v>
      </c>
      <c r="AE95" s="3">
        <f t="shared" si="55"/>
        <v>15.266970362728738</v>
      </c>
      <c r="AF95" s="3">
        <f t="shared" si="56"/>
        <v>7.3434291030639409</v>
      </c>
      <c r="AG95">
        <f>IF(入牧日比較!$C$7-R95&gt;0,0,AG94+1)</f>
        <v>43</v>
      </c>
      <c r="AH95">
        <f>IF(入牧日比較!$C$7-S95&gt;0,0,AH94+1)</f>
        <v>31</v>
      </c>
      <c r="AI95">
        <f>IF(入牧日比較!$C$7-T95&gt;0,0,AI94+1)</f>
        <v>14</v>
      </c>
      <c r="AJ95">
        <f>IF(入牧日比較!$C$7-U95&gt;0,0,AJ94+1)</f>
        <v>0</v>
      </c>
      <c r="AK95">
        <f>IF(入牧日比較!$C$7-V95&gt;0,0,AK94+1)</f>
        <v>0</v>
      </c>
      <c r="AL95">
        <f>IF(入牧日比較!$C$7-W95&gt;0,0,AL94+1)</f>
        <v>39</v>
      </c>
      <c r="AM95">
        <f>IF(入牧日比較!$C$7-X95&gt;0,0,AM94+1)</f>
        <v>21</v>
      </c>
      <c r="AN95">
        <f>IF(入牧日比較!$C$7-Y95&gt;0,0,AN94+1)</f>
        <v>0</v>
      </c>
      <c r="AO95">
        <f>IF(入牧日比較!$C$7-Z95&gt;0,0,AO94+1)</f>
        <v>0</v>
      </c>
      <c r="AP95">
        <f>IF(入牧日比較!$C$7-AA95&gt;0,0,AP94+1)</f>
        <v>0</v>
      </c>
      <c r="AQ95">
        <f>IF(入牧日比較!$C$7-AB95&gt;0,0,AQ94+1)</f>
        <v>32</v>
      </c>
      <c r="AR95">
        <f>IF(入牧日比較!$C$7-AC95&gt;0,0,AR94+1)</f>
        <v>6</v>
      </c>
      <c r="AS95">
        <f>IF(入牧日比較!$C$7-AD95&gt;0,0,AS94+1)</f>
        <v>0</v>
      </c>
      <c r="AT95">
        <f>IF(入牧日比較!$C$7-AE95&gt;0,0,AT94+1)</f>
        <v>0</v>
      </c>
      <c r="AU95">
        <f>IF(入牧日比較!$C$7-AF95&gt;0,0,AU94+1)</f>
        <v>0</v>
      </c>
      <c r="AV95" s="1">
        <f t="shared" si="57"/>
        <v>42710</v>
      </c>
      <c r="AW95">
        <f t="shared" si="41"/>
        <v>8</v>
      </c>
    </row>
    <row r="96" spans="8:49" x14ac:dyDescent="0.45">
      <c r="H96" s="1">
        <f t="shared" si="58"/>
        <v>42713</v>
      </c>
      <c r="I96">
        <v>93</v>
      </c>
      <c r="J96" s="3">
        <f t="shared" si="38"/>
        <v>416.97809276153646</v>
      </c>
      <c r="K96" s="3">
        <f t="shared" si="39"/>
        <v>663.49067042810998</v>
      </c>
      <c r="L96" s="3">
        <f t="shared" si="40"/>
        <v>411.16250715918841</v>
      </c>
      <c r="M96">
        <f>IF(H96&lt;入牧日比較!$C$10,0,入牧日比較!$C$9*0.02*入牧日比較!$C$8)</f>
        <v>24</v>
      </c>
      <c r="N96">
        <f>IF($H96&lt;入牧日比較!$C$11,0,入牧日比較!$C$9*0.02*入牧日比較!$C$8)</f>
        <v>24</v>
      </c>
      <c r="O96">
        <f>IF($H96&lt;入牧日比較!$C$12,0,入牧日比較!$C$9*0.02*入牧日比較!$C$8)</f>
        <v>24</v>
      </c>
      <c r="P96">
        <f>IF($H96&lt;入牧日比較!$C$13,0,入牧日比較!$C$9*0.02*入牧日比較!$C$8)</f>
        <v>24</v>
      </c>
      <c r="Q96">
        <f>IF($H96&lt;入牧日比較!$C$14,0,入牧日比較!$C$9*0.02*入牧日比較!$C$8)</f>
        <v>24</v>
      </c>
      <c r="R96" s="3">
        <f t="shared" si="42"/>
        <v>123.90633406096912</v>
      </c>
      <c r="S96" s="3">
        <f t="shared" si="43"/>
        <v>93.254255269169334</v>
      </c>
      <c r="T96" s="3">
        <f t="shared" si="44"/>
        <v>71.346093986138328</v>
      </c>
      <c r="U96" s="3">
        <f t="shared" si="45"/>
        <v>55.119677795661524</v>
      </c>
      <c r="V96" s="3">
        <f t="shared" si="46"/>
        <v>42.712724376472856</v>
      </c>
      <c r="W96" s="3">
        <f t="shared" si="47"/>
        <v>174.59731072460511</v>
      </c>
      <c r="X96" s="3">
        <f t="shared" si="48"/>
        <v>99.995353896631613</v>
      </c>
      <c r="Y96" s="3">
        <f t="shared" si="49"/>
        <v>59.485053414571958</v>
      </c>
      <c r="Z96" s="3">
        <f t="shared" si="50"/>
        <v>36.179001638944918</v>
      </c>
      <c r="AA96" s="3">
        <f t="shared" si="51"/>
        <v>22.167990814374235</v>
      </c>
      <c r="AB96" s="3">
        <f t="shared" si="52"/>
        <v>165.6345271083039</v>
      </c>
      <c r="AC96" s="3">
        <f t="shared" si="53"/>
        <v>71.813341721635695</v>
      </c>
      <c r="AD96" s="3">
        <f t="shared" si="54"/>
        <v>33.17399881173688</v>
      </c>
      <c r="AE96" s="3">
        <f t="shared" si="55"/>
        <v>15.908479478636451</v>
      </c>
      <c r="AF96" s="3">
        <f t="shared" si="56"/>
        <v>7.7365015358165161</v>
      </c>
      <c r="AG96">
        <f>IF(入牧日比較!$C$7-R96&gt;0,0,AG95+1)</f>
        <v>44</v>
      </c>
      <c r="AH96">
        <f>IF(入牧日比較!$C$7-S96&gt;0,0,AH95+1)</f>
        <v>32</v>
      </c>
      <c r="AI96">
        <f>IF(入牧日比較!$C$7-T96&gt;0,0,AI95+1)</f>
        <v>15</v>
      </c>
      <c r="AJ96">
        <f>IF(入牧日比較!$C$7-U96&gt;0,0,AJ95+1)</f>
        <v>0</v>
      </c>
      <c r="AK96">
        <f>IF(入牧日比較!$C$7-V96&gt;0,0,AK95+1)</f>
        <v>0</v>
      </c>
      <c r="AL96">
        <f>IF(入牧日比較!$C$7-W96&gt;0,0,AL95+1)</f>
        <v>40</v>
      </c>
      <c r="AM96">
        <f>IF(入牧日比較!$C$7-X96&gt;0,0,AM95+1)</f>
        <v>22</v>
      </c>
      <c r="AN96">
        <f>IF(入牧日比較!$C$7-Y96&gt;0,0,AN95+1)</f>
        <v>0</v>
      </c>
      <c r="AO96">
        <f>IF(入牧日比較!$C$7-Z96&gt;0,0,AO95+1)</f>
        <v>0</v>
      </c>
      <c r="AP96">
        <f>IF(入牧日比較!$C$7-AA96&gt;0,0,AP95+1)</f>
        <v>0</v>
      </c>
      <c r="AQ96">
        <f>IF(入牧日比較!$C$7-AB96&gt;0,0,AQ95+1)</f>
        <v>33</v>
      </c>
      <c r="AR96">
        <f>IF(入牧日比較!$C$7-AC96&gt;0,0,AR95+1)</f>
        <v>7</v>
      </c>
      <c r="AS96">
        <f>IF(入牧日比較!$C$7-AD96&gt;0,0,AS95+1)</f>
        <v>0</v>
      </c>
      <c r="AT96">
        <f>IF(入牧日比較!$C$7-AE96&gt;0,0,AT95+1)</f>
        <v>0</v>
      </c>
      <c r="AU96">
        <f>IF(入牧日比較!$C$7-AF96&gt;0,0,AU95+1)</f>
        <v>0</v>
      </c>
      <c r="AV96" s="1">
        <f t="shared" si="57"/>
        <v>42711</v>
      </c>
      <c r="AW96">
        <f t="shared" si="41"/>
        <v>8</v>
      </c>
    </row>
    <row r="97" spans="8:49" x14ac:dyDescent="0.45">
      <c r="H97" s="1">
        <f t="shared" si="58"/>
        <v>42714</v>
      </c>
      <c r="I97">
        <v>94</v>
      </c>
      <c r="J97" s="3">
        <f t="shared" si="38"/>
        <v>425.99153642913751</v>
      </c>
      <c r="K97" s="3">
        <f t="shared" si="39"/>
        <v>672.97280261664844</v>
      </c>
      <c r="L97" s="3">
        <f t="shared" si="40"/>
        <v>416.74395028054681</v>
      </c>
      <c r="M97">
        <f>IF(H97&lt;入牧日比較!$C$10,0,入牧日比較!$C$9*0.02*入牧日比較!$C$8)</f>
        <v>24</v>
      </c>
      <c r="N97">
        <f>IF($H97&lt;入牧日比較!$C$11,0,入牧日比較!$C$9*0.02*入牧日比較!$C$8)</f>
        <v>24</v>
      </c>
      <c r="O97">
        <f>IF($H97&lt;入牧日比較!$C$12,0,入牧日比較!$C$9*0.02*入牧日比較!$C$8)</f>
        <v>24</v>
      </c>
      <c r="P97">
        <f>IF($H97&lt;入牧日比較!$C$13,0,入牧日比較!$C$9*0.02*入牧日比較!$C$8)</f>
        <v>24</v>
      </c>
      <c r="Q97">
        <f>IF($H97&lt;入牧日比較!$C$14,0,入牧日比較!$C$9*0.02*入牧日比較!$C$8)</f>
        <v>24</v>
      </c>
      <c r="R97" s="3">
        <f t="shared" si="42"/>
        <v>124.56914756084117</v>
      </c>
      <c r="S97" s="3">
        <f t="shared" si="43"/>
        <v>93.917068769041393</v>
      </c>
      <c r="T97" s="3">
        <f t="shared" si="44"/>
        <v>72.008907486010386</v>
      </c>
      <c r="U97" s="3">
        <f t="shared" si="45"/>
        <v>55.782491295533582</v>
      </c>
      <c r="V97" s="3">
        <f t="shared" si="46"/>
        <v>43.375537876344914</v>
      </c>
      <c r="W97" s="3">
        <f t="shared" si="47"/>
        <v>176.77499068042277</v>
      </c>
      <c r="X97" s="3">
        <f t="shared" si="48"/>
        <v>101.63718353239757</v>
      </c>
      <c r="Y97" s="3">
        <f t="shared" si="49"/>
        <v>60.743891237123684</v>
      </c>
      <c r="Z97" s="3">
        <f t="shared" si="50"/>
        <v>37.154174188155203</v>
      </c>
      <c r="AA97" s="3">
        <f t="shared" si="51"/>
        <v>22.926268776900969</v>
      </c>
      <c r="AB97" s="3">
        <f t="shared" si="52"/>
        <v>168.724853737589</v>
      </c>
      <c r="AC97" s="3">
        <f t="shared" si="53"/>
        <v>73.590132055985237</v>
      </c>
      <c r="AD97" s="3">
        <f t="shared" si="54"/>
        <v>34.235905045949856</v>
      </c>
      <c r="AE97" s="3">
        <f t="shared" si="55"/>
        <v>16.557997453101088</v>
      </c>
      <c r="AF97" s="3">
        <f t="shared" si="56"/>
        <v>8.1372915946291222</v>
      </c>
      <c r="AG97">
        <f>IF(入牧日比較!$C$7-R97&gt;0,0,AG96+1)</f>
        <v>45</v>
      </c>
      <c r="AH97">
        <f>IF(入牧日比較!$C$7-S97&gt;0,0,AH96+1)</f>
        <v>33</v>
      </c>
      <c r="AI97">
        <f>IF(入牧日比較!$C$7-T97&gt;0,0,AI96+1)</f>
        <v>16</v>
      </c>
      <c r="AJ97">
        <f>IF(入牧日比較!$C$7-U97&gt;0,0,AJ96+1)</f>
        <v>0</v>
      </c>
      <c r="AK97">
        <f>IF(入牧日比較!$C$7-V97&gt;0,0,AK96+1)</f>
        <v>0</v>
      </c>
      <c r="AL97">
        <f>IF(入牧日比較!$C$7-W97&gt;0,0,AL96+1)</f>
        <v>41</v>
      </c>
      <c r="AM97">
        <f>IF(入牧日比較!$C$7-X97&gt;0,0,AM96+1)</f>
        <v>23</v>
      </c>
      <c r="AN97">
        <f>IF(入牧日比較!$C$7-Y97&gt;0,0,AN96+1)</f>
        <v>1</v>
      </c>
      <c r="AO97">
        <f>IF(入牧日比較!$C$7-Z97&gt;0,0,AO96+1)</f>
        <v>0</v>
      </c>
      <c r="AP97">
        <f>IF(入牧日比較!$C$7-AA97&gt;0,0,AP96+1)</f>
        <v>0</v>
      </c>
      <c r="AQ97">
        <f>IF(入牧日比較!$C$7-AB97&gt;0,0,AQ96+1)</f>
        <v>34</v>
      </c>
      <c r="AR97">
        <f>IF(入牧日比較!$C$7-AC97&gt;0,0,AR96+1)</f>
        <v>8</v>
      </c>
      <c r="AS97">
        <f>IF(入牧日比較!$C$7-AD97&gt;0,0,AS96+1)</f>
        <v>0</v>
      </c>
      <c r="AT97">
        <f>IF(入牧日比較!$C$7-AE97&gt;0,0,AT96+1)</f>
        <v>0</v>
      </c>
      <c r="AU97">
        <f>IF(入牧日比較!$C$7-AF97&gt;0,0,AU96+1)</f>
        <v>0</v>
      </c>
      <c r="AV97" s="1">
        <f t="shared" si="57"/>
        <v>42712</v>
      </c>
      <c r="AW97">
        <f t="shared" si="41"/>
        <v>7</v>
      </c>
    </row>
    <row r="98" spans="8:49" x14ac:dyDescent="0.45">
      <c r="H98" s="1">
        <f t="shared" si="58"/>
        <v>42715</v>
      </c>
      <c r="I98">
        <v>95</v>
      </c>
      <c r="J98" s="3">
        <f t="shared" si="38"/>
        <v>434.9940453504833</v>
      </c>
      <c r="K98" s="3">
        <f t="shared" si="39"/>
        <v>682.28486165324102</v>
      </c>
      <c r="L98" s="3">
        <f t="shared" si="40"/>
        <v>422.23060261213561</v>
      </c>
      <c r="M98">
        <f>IF(H98&lt;入牧日比較!$C$10,0,入牧日比較!$C$9*0.02*入牧日比較!$C$8)</f>
        <v>24</v>
      </c>
      <c r="N98">
        <f>IF($H98&lt;入牧日比較!$C$11,0,入牧日比較!$C$9*0.02*入牧日比較!$C$8)</f>
        <v>24</v>
      </c>
      <c r="O98">
        <f>IF($H98&lt;入牧日比較!$C$12,0,入牧日比較!$C$9*0.02*入牧日比較!$C$8)</f>
        <v>24</v>
      </c>
      <c r="P98">
        <f>IF($H98&lt;入牧日比較!$C$13,0,入牧日比較!$C$9*0.02*入牧日比較!$C$8)</f>
        <v>24</v>
      </c>
      <c r="Q98">
        <f>IF($H98&lt;入牧日比較!$C$14,0,入牧日比較!$C$9*0.02*入牧日比較!$C$8)</f>
        <v>24</v>
      </c>
      <c r="R98" s="3">
        <f t="shared" si="42"/>
        <v>125.21824366731539</v>
      </c>
      <c r="S98" s="3">
        <f t="shared" si="43"/>
        <v>94.566164875515611</v>
      </c>
      <c r="T98" s="3">
        <f t="shared" si="44"/>
        <v>72.658003592484604</v>
      </c>
      <c r="U98" s="3">
        <f t="shared" si="45"/>
        <v>56.431587402007807</v>
      </c>
      <c r="V98" s="3">
        <f t="shared" si="46"/>
        <v>44.02463398281914</v>
      </c>
      <c r="W98" s="3">
        <f t="shared" si="47"/>
        <v>178.93414133823038</v>
      </c>
      <c r="X98" s="3">
        <f t="shared" si="48"/>
        <v>103.26779734007717</v>
      </c>
      <c r="Y98" s="3">
        <f t="shared" si="49"/>
        <v>61.996740435907405</v>
      </c>
      <c r="Z98" s="3">
        <f t="shared" si="50"/>
        <v>38.127229675052888</v>
      </c>
      <c r="AA98" s="3">
        <f t="shared" si="51"/>
        <v>23.68538992921717</v>
      </c>
      <c r="AB98" s="3">
        <f t="shared" si="52"/>
        <v>171.81023297355031</v>
      </c>
      <c r="AC98" s="3">
        <f t="shared" si="53"/>
        <v>75.370788979664567</v>
      </c>
      <c r="AD98" s="3">
        <f t="shared" si="54"/>
        <v>35.30492102136764</v>
      </c>
      <c r="AE98" s="3">
        <f t="shared" si="55"/>
        <v>17.215429075061778</v>
      </c>
      <c r="AF98" s="3">
        <f t="shared" si="56"/>
        <v>8.545701134232397</v>
      </c>
      <c r="AG98">
        <f>IF(入牧日比較!$C$7-R98&gt;0,0,AG97+1)</f>
        <v>46</v>
      </c>
      <c r="AH98">
        <f>IF(入牧日比較!$C$7-S98&gt;0,0,AH97+1)</f>
        <v>34</v>
      </c>
      <c r="AI98">
        <f>IF(入牧日比較!$C$7-T98&gt;0,0,AI97+1)</f>
        <v>17</v>
      </c>
      <c r="AJ98">
        <f>IF(入牧日比較!$C$7-U98&gt;0,0,AJ97+1)</f>
        <v>0</v>
      </c>
      <c r="AK98">
        <f>IF(入牧日比較!$C$7-V98&gt;0,0,AK97+1)</f>
        <v>0</v>
      </c>
      <c r="AL98">
        <f>IF(入牧日比較!$C$7-W98&gt;0,0,AL97+1)</f>
        <v>42</v>
      </c>
      <c r="AM98">
        <f>IF(入牧日比較!$C$7-X98&gt;0,0,AM97+1)</f>
        <v>24</v>
      </c>
      <c r="AN98">
        <f>IF(入牧日比較!$C$7-Y98&gt;0,0,AN97+1)</f>
        <v>2</v>
      </c>
      <c r="AO98">
        <f>IF(入牧日比較!$C$7-Z98&gt;0,0,AO97+1)</f>
        <v>0</v>
      </c>
      <c r="AP98">
        <f>IF(入牧日比較!$C$7-AA98&gt;0,0,AP97+1)</f>
        <v>0</v>
      </c>
      <c r="AQ98">
        <f>IF(入牧日比較!$C$7-AB98&gt;0,0,AQ97+1)</f>
        <v>35</v>
      </c>
      <c r="AR98">
        <f>IF(入牧日比較!$C$7-AC98&gt;0,0,AR97+1)</f>
        <v>9</v>
      </c>
      <c r="AS98">
        <f>IF(入牧日比較!$C$7-AD98&gt;0,0,AS97+1)</f>
        <v>0</v>
      </c>
      <c r="AT98">
        <f>IF(入牧日比較!$C$7-AE98&gt;0,0,AT97+1)</f>
        <v>0</v>
      </c>
      <c r="AU98">
        <f>IF(入牧日比較!$C$7-AF98&gt;0,0,AU97+1)</f>
        <v>0</v>
      </c>
      <c r="AV98" s="1">
        <f t="shared" si="57"/>
        <v>42713</v>
      </c>
      <c r="AW98">
        <f t="shared" si="41"/>
        <v>7</v>
      </c>
    </row>
    <row r="99" spans="8:49" x14ac:dyDescent="0.45">
      <c r="H99" s="1">
        <f t="shared" si="58"/>
        <v>42716</v>
      </c>
      <c r="I99">
        <v>96</v>
      </c>
      <c r="J99" s="3">
        <f t="shared" si="38"/>
        <v>443.98142873111425</v>
      </c>
      <c r="K99" s="3">
        <f t="shared" si="39"/>
        <v>691.42586878897987</v>
      </c>
      <c r="L99" s="3">
        <f t="shared" si="40"/>
        <v>427.62192897312542</v>
      </c>
      <c r="M99">
        <f>IF(H99&lt;入牧日比較!$C$10,0,入牧日比較!$C$9*0.02*入牧日比較!$C$8)</f>
        <v>24</v>
      </c>
      <c r="N99">
        <f>IF($H99&lt;入牧日比較!$C$11,0,入牧日比較!$C$9*0.02*入牧日比較!$C$8)</f>
        <v>24</v>
      </c>
      <c r="O99">
        <f>IF($H99&lt;入牧日比較!$C$12,0,入牧日比較!$C$9*0.02*入牧日比較!$C$8)</f>
        <v>24</v>
      </c>
      <c r="P99">
        <f>IF($H99&lt;入牧日比較!$C$13,0,入牧日比較!$C$9*0.02*入牧日比較!$C$8)</f>
        <v>24</v>
      </c>
      <c r="Q99">
        <f>IF($H99&lt;入牧日比較!$C$14,0,入牧日比較!$C$9*0.02*入牧日比較!$C$8)</f>
        <v>24</v>
      </c>
      <c r="R99" s="3">
        <f t="shared" si="42"/>
        <v>125.85420031528471</v>
      </c>
      <c r="S99" s="3">
        <f t="shared" si="43"/>
        <v>95.202121523484934</v>
      </c>
      <c r="T99" s="3">
        <f t="shared" si="44"/>
        <v>73.293960240453927</v>
      </c>
      <c r="U99" s="3">
        <f t="shared" si="45"/>
        <v>57.06754404997713</v>
      </c>
      <c r="V99" s="3">
        <f t="shared" si="46"/>
        <v>44.660590630788462</v>
      </c>
      <c r="W99" s="3">
        <f t="shared" si="47"/>
        <v>181.0755677985411</v>
      </c>
      <c r="X99" s="3">
        <f t="shared" si="48"/>
        <v>104.88767448042994</v>
      </c>
      <c r="Y99" s="3">
        <f t="shared" si="49"/>
        <v>63.243847210625106</v>
      </c>
      <c r="Z99" s="3">
        <f t="shared" si="50"/>
        <v>39.098241755280831</v>
      </c>
      <c r="AA99" s="3">
        <f t="shared" si="51"/>
        <v>24.445295997272819</v>
      </c>
      <c r="AB99" s="3">
        <f t="shared" si="52"/>
        <v>174.89125856688122</v>
      </c>
      <c r="AC99" s="3">
        <f t="shared" si="53"/>
        <v>77.155467130494415</v>
      </c>
      <c r="AD99" s="3">
        <f t="shared" si="54"/>
        <v>36.381023746023651</v>
      </c>
      <c r="AE99" s="3">
        <f t="shared" si="55"/>
        <v>17.88069101496237</v>
      </c>
      <c r="AF99" s="3">
        <f t="shared" si="56"/>
        <v>8.9616411946161456</v>
      </c>
      <c r="AG99">
        <f>IF(入牧日比較!$C$7-R99&gt;0,0,AG98+1)</f>
        <v>47</v>
      </c>
      <c r="AH99">
        <f>IF(入牧日比較!$C$7-S99&gt;0,0,AH98+1)</f>
        <v>35</v>
      </c>
      <c r="AI99">
        <f>IF(入牧日比較!$C$7-T99&gt;0,0,AI98+1)</f>
        <v>18</v>
      </c>
      <c r="AJ99">
        <f>IF(入牧日比較!$C$7-U99&gt;0,0,AJ98+1)</f>
        <v>0</v>
      </c>
      <c r="AK99">
        <f>IF(入牧日比較!$C$7-V99&gt;0,0,AK98+1)</f>
        <v>0</v>
      </c>
      <c r="AL99">
        <f>IF(入牧日比較!$C$7-W99&gt;0,0,AL98+1)</f>
        <v>43</v>
      </c>
      <c r="AM99">
        <f>IF(入牧日比較!$C$7-X99&gt;0,0,AM98+1)</f>
        <v>25</v>
      </c>
      <c r="AN99">
        <f>IF(入牧日比較!$C$7-Y99&gt;0,0,AN98+1)</f>
        <v>3</v>
      </c>
      <c r="AO99">
        <f>IF(入牧日比較!$C$7-Z99&gt;0,0,AO98+1)</f>
        <v>0</v>
      </c>
      <c r="AP99">
        <f>IF(入牧日比較!$C$7-AA99&gt;0,0,AP98+1)</f>
        <v>0</v>
      </c>
      <c r="AQ99">
        <f>IF(入牧日比較!$C$7-AB99&gt;0,0,AQ98+1)</f>
        <v>36</v>
      </c>
      <c r="AR99">
        <f>IF(入牧日比較!$C$7-AC99&gt;0,0,AR98+1)</f>
        <v>10</v>
      </c>
      <c r="AS99">
        <f>IF(入牧日比較!$C$7-AD99&gt;0,0,AS98+1)</f>
        <v>0</v>
      </c>
      <c r="AT99">
        <f>IF(入牧日比較!$C$7-AE99&gt;0,0,AT98+1)</f>
        <v>0</v>
      </c>
      <c r="AU99">
        <f>IF(入牧日比較!$C$7-AF99&gt;0,0,AU98+1)</f>
        <v>0</v>
      </c>
      <c r="AV99" s="1">
        <f t="shared" si="57"/>
        <v>42714</v>
      </c>
      <c r="AW99">
        <f t="shared" si="41"/>
        <v>7</v>
      </c>
    </row>
    <row r="100" spans="8:49" x14ac:dyDescent="0.45">
      <c r="H100" s="1">
        <f t="shared" si="58"/>
        <v>42717</v>
      </c>
      <c r="I100">
        <v>97</v>
      </c>
      <c r="J100" s="3">
        <f t="shared" si="38"/>
        <v>452.94960969145296</v>
      </c>
      <c r="K100" s="3">
        <f t="shared" si="39"/>
        <v>700.39513731657951</v>
      </c>
      <c r="L100" s="3">
        <f t="shared" si="40"/>
        <v>432.91754173762683</v>
      </c>
      <c r="M100">
        <f>IF(H100&lt;入牧日比較!$C$10,0,入牧日比較!$C$9*0.02*入牧日比較!$C$8)</f>
        <v>24</v>
      </c>
      <c r="N100">
        <f>IF($H100&lt;入牧日比較!$C$11,0,入牧日比較!$C$9*0.02*入牧日比較!$C$8)</f>
        <v>24</v>
      </c>
      <c r="O100">
        <f>IF($H100&lt;入牧日比較!$C$12,0,入牧日比較!$C$9*0.02*入牧日比較!$C$8)</f>
        <v>24</v>
      </c>
      <c r="P100">
        <f>IF($H100&lt;入牧日比較!$C$13,0,入牧日比較!$C$9*0.02*入牧日比較!$C$8)</f>
        <v>24</v>
      </c>
      <c r="Q100">
        <f>IF($H100&lt;入牧日比較!$C$14,0,入牧日比較!$C$9*0.02*入牧日比較!$C$8)</f>
        <v>24</v>
      </c>
      <c r="R100" s="3">
        <f t="shared" si="42"/>
        <v>126.47756533235319</v>
      </c>
      <c r="S100" s="3">
        <f t="shared" si="43"/>
        <v>95.825486540553413</v>
      </c>
      <c r="T100" s="3">
        <f t="shared" si="44"/>
        <v>73.917325257522407</v>
      </c>
      <c r="U100" s="3">
        <f t="shared" si="45"/>
        <v>57.690909067045602</v>
      </c>
      <c r="V100" s="3">
        <f t="shared" si="46"/>
        <v>45.283955647856935</v>
      </c>
      <c r="W100" s="3">
        <f t="shared" si="47"/>
        <v>183.20004193831321</v>
      </c>
      <c r="X100" s="3">
        <f t="shared" si="48"/>
        <v>106.49727826708988</v>
      </c>
      <c r="Y100" s="3">
        <f t="shared" si="49"/>
        <v>64.485454333422567</v>
      </c>
      <c r="Z100" s="3">
        <f t="shared" si="50"/>
        <v>40.067289855557092</v>
      </c>
      <c r="AA100" s="3">
        <f t="shared" si="51"/>
        <v>25.205941511500235</v>
      </c>
      <c r="AB100" s="3">
        <f t="shared" si="52"/>
        <v>177.96851381353605</v>
      </c>
      <c r="AC100" s="3">
        <f t="shared" si="53"/>
        <v>78.944327574162941</v>
      </c>
      <c r="AD100" s="3">
        <f t="shared" si="54"/>
        <v>37.464201460291115</v>
      </c>
      <c r="AE100" s="3">
        <f t="shared" si="55"/>
        <v>18.553710936916151</v>
      </c>
      <c r="AF100" s="3">
        <f t="shared" si="56"/>
        <v>9.3850314675793829</v>
      </c>
      <c r="AG100">
        <f>IF(入牧日比較!$C$7-R100&gt;0,0,AG99+1)</f>
        <v>48</v>
      </c>
      <c r="AH100">
        <f>IF(入牧日比較!$C$7-S100&gt;0,0,AH99+1)</f>
        <v>36</v>
      </c>
      <c r="AI100">
        <f>IF(入牧日比較!$C$7-T100&gt;0,0,AI99+1)</f>
        <v>19</v>
      </c>
      <c r="AJ100">
        <f>IF(入牧日比較!$C$7-U100&gt;0,0,AJ99+1)</f>
        <v>0</v>
      </c>
      <c r="AK100">
        <f>IF(入牧日比較!$C$7-V100&gt;0,0,AK99+1)</f>
        <v>0</v>
      </c>
      <c r="AL100">
        <f>IF(入牧日比較!$C$7-W100&gt;0,0,AL99+1)</f>
        <v>44</v>
      </c>
      <c r="AM100">
        <f>IF(入牧日比較!$C$7-X100&gt;0,0,AM99+1)</f>
        <v>26</v>
      </c>
      <c r="AN100">
        <f>IF(入牧日比較!$C$7-Y100&gt;0,0,AN99+1)</f>
        <v>4</v>
      </c>
      <c r="AO100">
        <f>IF(入牧日比較!$C$7-Z100&gt;0,0,AO99+1)</f>
        <v>0</v>
      </c>
      <c r="AP100">
        <f>IF(入牧日比較!$C$7-AA100&gt;0,0,AP99+1)</f>
        <v>0</v>
      </c>
      <c r="AQ100">
        <f>IF(入牧日比較!$C$7-AB100&gt;0,0,AQ99+1)</f>
        <v>37</v>
      </c>
      <c r="AR100">
        <f>IF(入牧日比較!$C$7-AC100&gt;0,0,AR99+1)</f>
        <v>11</v>
      </c>
      <c r="AS100">
        <f>IF(入牧日比較!$C$7-AD100&gt;0,0,AS99+1)</f>
        <v>0</v>
      </c>
      <c r="AT100">
        <f>IF(入牧日比較!$C$7-AE100&gt;0,0,AT99+1)</f>
        <v>0</v>
      </c>
      <c r="AU100">
        <f>IF(入牧日比較!$C$7-AF100&gt;0,0,AU99+1)</f>
        <v>0</v>
      </c>
      <c r="AV100" s="1">
        <f t="shared" si="57"/>
        <v>42715</v>
      </c>
      <c r="AW100">
        <f t="shared" si="41"/>
        <v>7</v>
      </c>
    </row>
    <row r="101" spans="8:49" x14ac:dyDescent="0.45">
      <c r="H101" s="1">
        <f t="shared" si="58"/>
        <v>42718</v>
      </c>
      <c r="I101">
        <v>98</v>
      </c>
      <c r="J101" s="3">
        <f t="shared" si="38"/>
        <v>461.89462805996465</v>
      </c>
      <c r="K101" s="3">
        <f t="shared" si="39"/>
        <v>709.19225707879934</v>
      </c>
      <c r="L101" s="3">
        <f t="shared" si="40"/>
        <v>438.11719345116848</v>
      </c>
      <c r="M101">
        <f>IF(H101&lt;入牧日比較!$C$10,0,入牧日比較!$C$9*0.02*入牧日比較!$C$8)</f>
        <v>24</v>
      </c>
      <c r="N101">
        <f>IF($H101&lt;入牧日比較!$C$11,0,入牧日比較!$C$9*0.02*入牧日比較!$C$8)</f>
        <v>24</v>
      </c>
      <c r="O101">
        <f>IF($H101&lt;入牧日比較!$C$12,0,入牧日比較!$C$9*0.02*入牧日比較!$C$8)</f>
        <v>24</v>
      </c>
      <c r="P101">
        <f>IF($H101&lt;入牧日比較!$C$13,0,入牧日比較!$C$9*0.02*入牧日比較!$C$8)</f>
        <v>24</v>
      </c>
      <c r="Q101">
        <f>IF($H101&lt;入牧日比較!$C$14,0,入牧日比較!$C$9*0.02*入牧日比較!$C$8)</f>
        <v>24</v>
      </c>
      <c r="R101" s="3">
        <f t="shared" si="42"/>
        <v>127.08885830703532</v>
      </c>
      <c r="S101" s="3">
        <f t="shared" si="43"/>
        <v>96.436779515235543</v>
      </c>
      <c r="T101" s="3">
        <f t="shared" si="44"/>
        <v>74.528618232204536</v>
      </c>
      <c r="U101" s="3">
        <f t="shared" si="45"/>
        <v>58.302202041727732</v>
      </c>
      <c r="V101" s="3">
        <f t="shared" si="46"/>
        <v>45.895248622539064</v>
      </c>
      <c r="W101" s="3">
        <f t="shared" si="47"/>
        <v>185.3083038714947</v>
      </c>
      <c r="X101" s="3">
        <f t="shared" si="48"/>
        <v>108.09705651609579</v>
      </c>
      <c r="Y101" s="3">
        <f t="shared" si="49"/>
        <v>65.721800704337085</v>
      </c>
      <c r="Z101" s="3">
        <f t="shared" si="50"/>
        <v>41.034458140980476</v>
      </c>
      <c r="AA101" s="3">
        <f t="shared" si="51"/>
        <v>25.967292324417588</v>
      </c>
      <c r="AB101" s="3">
        <f t="shared" si="52"/>
        <v>181.04257119479647</v>
      </c>
      <c r="AC101" s="3">
        <f t="shared" si="53"/>
        <v>80.737536769506207</v>
      </c>
      <c r="AD101" s="3">
        <f t="shared" si="54"/>
        <v>38.554452584196476</v>
      </c>
      <c r="AE101" s="3">
        <f t="shared" si="55"/>
        <v>19.234426675492973</v>
      </c>
      <c r="AF101" s="3">
        <f t="shared" si="56"/>
        <v>9.8157997870421685</v>
      </c>
      <c r="AG101">
        <f>IF(入牧日比較!$C$7-R101&gt;0,0,AG100+1)</f>
        <v>49</v>
      </c>
      <c r="AH101">
        <f>IF(入牧日比較!$C$7-S101&gt;0,0,AH100+1)</f>
        <v>37</v>
      </c>
      <c r="AI101">
        <f>IF(入牧日比較!$C$7-T101&gt;0,0,AI100+1)</f>
        <v>20</v>
      </c>
      <c r="AJ101">
        <f>IF(入牧日比較!$C$7-U101&gt;0,0,AJ100+1)</f>
        <v>0</v>
      </c>
      <c r="AK101">
        <f>IF(入牧日比較!$C$7-V101&gt;0,0,AK100+1)</f>
        <v>0</v>
      </c>
      <c r="AL101">
        <f>IF(入牧日比較!$C$7-W101&gt;0,0,AL100+1)</f>
        <v>45</v>
      </c>
      <c r="AM101">
        <f>IF(入牧日比較!$C$7-X101&gt;0,0,AM100+1)</f>
        <v>27</v>
      </c>
      <c r="AN101">
        <f>IF(入牧日比較!$C$7-Y101&gt;0,0,AN100+1)</f>
        <v>5</v>
      </c>
      <c r="AO101">
        <f>IF(入牧日比較!$C$7-Z101&gt;0,0,AO100+1)</f>
        <v>0</v>
      </c>
      <c r="AP101">
        <f>IF(入牧日比較!$C$7-AA101&gt;0,0,AP100+1)</f>
        <v>0</v>
      </c>
      <c r="AQ101">
        <f>IF(入牧日比較!$C$7-AB101&gt;0,0,AQ100+1)</f>
        <v>38</v>
      </c>
      <c r="AR101">
        <f>IF(入牧日比較!$C$7-AC101&gt;0,0,AR100+1)</f>
        <v>12</v>
      </c>
      <c r="AS101">
        <f>IF(入牧日比較!$C$7-AD101&gt;0,0,AS100+1)</f>
        <v>0</v>
      </c>
      <c r="AT101">
        <f>IF(入牧日比較!$C$7-AE101&gt;0,0,AT100+1)</f>
        <v>0</v>
      </c>
      <c r="AU101">
        <f>IF(入牧日比較!$C$7-AF101&gt;0,0,AU100+1)</f>
        <v>0</v>
      </c>
      <c r="AV101" s="1">
        <f t="shared" si="57"/>
        <v>42716</v>
      </c>
      <c r="AW101">
        <f t="shared" si="41"/>
        <v>7</v>
      </c>
    </row>
    <row r="102" spans="8:49" x14ac:dyDescent="0.45">
      <c r="H102" s="1">
        <f t="shared" si="58"/>
        <v>42719</v>
      </c>
      <c r="I102">
        <v>99</v>
      </c>
      <c r="J102" s="3">
        <f t="shared" si="38"/>
        <v>470.81264276862186</v>
      </c>
      <c r="K102" s="3">
        <f t="shared" si="39"/>
        <v>717.81707918100119</v>
      </c>
      <c r="L102" s="3">
        <f t="shared" si="40"/>
        <v>443.2207695348589</v>
      </c>
      <c r="M102">
        <f>IF(H102&lt;入牧日比較!$C$10,0,入牧日比較!$C$9*0.02*入牧日比較!$C$8)</f>
        <v>24</v>
      </c>
      <c r="N102">
        <f>IF($H102&lt;入牧日比較!$C$11,0,入牧日比較!$C$9*0.02*入牧日比較!$C$8)</f>
        <v>24</v>
      </c>
      <c r="O102">
        <f>IF($H102&lt;入牧日比較!$C$12,0,入牧日比較!$C$9*0.02*入牧日比較!$C$8)</f>
        <v>24</v>
      </c>
      <c r="P102">
        <f>IF($H102&lt;入牧日比較!$C$13,0,入牧日比較!$C$9*0.02*入牧日比較!$C$8)</f>
        <v>24</v>
      </c>
      <c r="Q102">
        <f>IF($H102&lt;入牧日比較!$C$14,0,入牧日比較!$C$9*0.02*入牧日比較!$C$8)</f>
        <v>24</v>
      </c>
      <c r="R102" s="3">
        <f t="shared" si="42"/>
        <v>127.68857232388093</v>
      </c>
      <c r="S102" s="3">
        <f t="shared" si="43"/>
        <v>97.036493532081153</v>
      </c>
      <c r="T102" s="3">
        <f t="shared" si="44"/>
        <v>75.128332249050146</v>
      </c>
      <c r="U102" s="3">
        <f t="shared" si="45"/>
        <v>58.901916058573349</v>
      </c>
      <c r="V102" s="3">
        <f t="shared" si="46"/>
        <v>46.494962639384681</v>
      </c>
      <c r="W102" s="3">
        <f t="shared" si="47"/>
        <v>187.40106335228327</v>
      </c>
      <c r="X102" s="3">
        <f t="shared" si="48"/>
        <v>109.68744192119412</v>
      </c>
      <c r="Y102" s="3">
        <f t="shared" si="49"/>
        <v>66.953120991881946</v>
      </c>
      <c r="Z102" s="3">
        <f t="shared" si="50"/>
        <v>41.999834611441166</v>
      </c>
      <c r="AA102" s="3">
        <f t="shared" si="51"/>
        <v>26.729324290956267</v>
      </c>
      <c r="AB102" s="3">
        <f t="shared" si="52"/>
        <v>184.11399211291572</v>
      </c>
      <c r="AC102" s="3">
        <f t="shared" si="53"/>
        <v>82.535265648655837</v>
      </c>
      <c r="AD102" s="3">
        <f t="shared" si="54"/>
        <v>39.651784758674403</v>
      </c>
      <c r="AE102" s="3">
        <f t="shared" si="55"/>
        <v>19.922785472799436</v>
      </c>
      <c r="AF102" s="3">
        <f t="shared" si="56"/>
        <v>10.253881643600835</v>
      </c>
      <c r="AG102">
        <f>IF(入牧日比較!$C$7-R102&gt;0,0,AG101+1)</f>
        <v>50</v>
      </c>
      <c r="AH102">
        <f>IF(入牧日比較!$C$7-S102&gt;0,0,AH101+1)</f>
        <v>38</v>
      </c>
      <c r="AI102">
        <f>IF(入牧日比較!$C$7-T102&gt;0,0,AI101+1)</f>
        <v>21</v>
      </c>
      <c r="AJ102">
        <f>IF(入牧日比較!$C$7-U102&gt;0,0,AJ101+1)</f>
        <v>0</v>
      </c>
      <c r="AK102">
        <f>IF(入牧日比較!$C$7-V102&gt;0,0,AK101+1)</f>
        <v>0</v>
      </c>
      <c r="AL102">
        <f>IF(入牧日比較!$C$7-W102&gt;0,0,AL101+1)</f>
        <v>46</v>
      </c>
      <c r="AM102">
        <f>IF(入牧日比較!$C$7-X102&gt;0,0,AM101+1)</f>
        <v>28</v>
      </c>
      <c r="AN102">
        <f>IF(入牧日比較!$C$7-Y102&gt;0,0,AN101+1)</f>
        <v>6</v>
      </c>
      <c r="AO102">
        <f>IF(入牧日比較!$C$7-Z102&gt;0,0,AO101+1)</f>
        <v>0</v>
      </c>
      <c r="AP102">
        <f>IF(入牧日比較!$C$7-AA102&gt;0,0,AP101+1)</f>
        <v>0</v>
      </c>
      <c r="AQ102">
        <f>IF(入牧日比較!$C$7-AB102&gt;0,0,AQ101+1)</f>
        <v>39</v>
      </c>
      <c r="AR102">
        <f>IF(入牧日比較!$C$7-AC102&gt;0,0,AR101+1)</f>
        <v>13</v>
      </c>
      <c r="AS102">
        <f>IF(入牧日比較!$C$7-AD102&gt;0,0,AS101+1)</f>
        <v>0</v>
      </c>
      <c r="AT102">
        <f>IF(入牧日比較!$C$7-AE102&gt;0,0,AT101+1)</f>
        <v>0</v>
      </c>
      <c r="AU102">
        <f>IF(入牧日比較!$C$7-AF102&gt;0,0,AU101+1)</f>
        <v>0</v>
      </c>
      <c r="AV102" s="1">
        <f t="shared" si="57"/>
        <v>42717</v>
      </c>
      <c r="AW102">
        <f t="shared" si="41"/>
        <v>7</v>
      </c>
    </row>
    <row r="103" spans="8:49" x14ac:dyDescent="0.45">
      <c r="H103" s="1">
        <f t="shared" si="58"/>
        <v>42720</v>
      </c>
      <c r="I103">
        <v>100</v>
      </c>
      <c r="J103" s="3">
        <f t="shared" si="38"/>
        <v>479.69993386533145</v>
      </c>
      <c r="K103" s="3">
        <f t="shared" si="39"/>
        <v>726.26970095685328</v>
      </c>
      <c r="L103" s="3">
        <f t="shared" si="40"/>
        <v>448.22828109878805</v>
      </c>
      <c r="M103">
        <f>IF(H103&lt;入牧日比較!$C$10,0,入牧日比較!$C$9*0.02*入牧日比較!$C$8)</f>
        <v>24</v>
      </c>
      <c r="N103">
        <f>IF($H103&lt;入牧日比較!$C$11,0,入牧日比較!$C$9*0.02*入牧日比較!$C$8)</f>
        <v>24</v>
      </c>
      <c r="O103">
        <f>IF($H103&lt;入牧日比較!$C$12,0,入牧日比較!$C$9*0.02*入牧日比較!$C$8)</f>
        <v>24</v>
      </c>
      <c r="P103">
        <f>IF($H103&lt;入牧日比較!$C$13,0,入牧日比較!$C$9*0.02*入牧日比較!$C$8)</f>
        <v>24</v>
      </c>
      <c r="Q103">
        <f>IF($H103&lt;入牧日比較!$C$14,0,入牧日比較!$C$9*0.02*入牧日比較!$C$8)</f>
        <v>24</v>
      </c>
      <c r="R103" s="3">
        <f t="shared" si="42"/>
        <v>128.27717557612931</v>
      </c>
      <c r="S103" s="3">
        <f t="shared" si="43"/>
        <v>97.625096784329543</v>
      </c>
      <c r="T103" s="3">
        <f t="shared" si="44"/>
        <v>75.716935501298536</v>
      </c>
      <c r="U103" s="3">
        <f t="shared" si="45"/>
        <v>59.490519310821739</v>
      </c>
      <c r="V103" s="3">
        <f t="shared" si="46"/>
        <v>47.083565891633071</v>
      </c>
      <c r="W103" s="3">
        <f t="shared" si="47"/>
        <v>189.47900112124682</v>
      </c>
      <c r="X103" s="3">
        <f t="shared" si="48"/>
        <v>111.26885244801453</v>
      </c>
      <c r="Y103" s="3">
        <f t="shared" si="49"/>
        <v>68.17964534683199</v>
      </c>
      <c r="Z103" s="3">
        <f t="shared" si="50"/>
        <v>42.963510311471275</v>
      </c>
      <c r="AA103" s="3">
        <f t="shared" si="51"/>
        <v>27.492022092995452</v>
      </c>
      <c r="AB103" s="3">
        <f t="shared" si="52"/>
        <v>187.18332670877811</v>
      </c>
      <c r="AC103" s="3">
        <f t="shared" si="53"/>
        <v>84.337688799715508</v>
      </c>
      <c r="AD103" s="3">
        <f t="shared" si="54"/>
        <v>40.756213972245938</v>
      </c>
      <c r="AE103" s="3">
        <f t="shared" si="55"/>
        <v>20.618743271702471</v>
      </c>
      <c r="AF103" s="3">
        <f t="shared" si="56"/>
        <v>10.699219723392842</v>
      </c>
      <c r="AG103">
        <f>IF(入牧日比較!$C$7-R103&gt;0,0,AG102+1)</f>
        <v>51</v>
      </c>
      <c r="AH103">
        <f>IF(入牧日比較!$C$7-S103&gt;0,0,AH102+1)</f>
        <v>39</v>
      </c>
      <c r="AI103">
        <f>IF(入牧日比較!$C$7-T103&gt;0,0,AI102+1)</f>
        <v>22</v>
      </c>
      <c r="AJ103">
        <f>IF(入牧日比較!$C$7-U103&gt;0,0,AJ102+1)</f>
        <v>0</v>
      </c>
      <c r="AK103">
        <f>IF(入牧日比較!$C$7-V103&gt;0,0,AK102+1)</f>
        <v>0</v>
      </c>
      <c r="AL103">
        <f>IF(入牧日比較!$C$7-W103&gt;0,0,AL102+1)</f>
        <v>47</v>
      </c>
      <c r="AM103">
        <f>IF(入牧日比較!$C$7-X103&gt;0,0,AM102+1)</f>
        <v>29</v>
      </c>
      <c r="AN103">
        <f>IF(入牧日比較!$C$7-Y103&gt;0,0,AN102+1)</f>
        <v>7</v>
      </c>
      <c r="AO103">
        <f>IF(入牧日比較!$C$7-Z103&gt;0,0,AO102+1)</f>
        <v>0</v>
      </c>
      <c r="AP103">
        <f>IF(入牧日比較!$C$7-AA103&gt;0,0,AP102+1)</f>
        <v>0</v>
      </c>
      <c r="AQ103">
        <f>IF(入牧日比較!$C$7-AB103&gt;0,0,AQ102+1)</f>
        <v>40</v>
      </c>
      <c r="AR103">
        <f>IF(入牧日比較!$C$7-AC103&gt;0,0,AR102+1)</f>
        <v>14</v>
      </c>
      <c r="AS103">
        <f>IF(入牧日比較!$C$7-AD103&gt;0,0,AS102+1)</f>
        <v>0</v>
      </c>
      <c r="AT103">
        <f>IF(入牧日比較!$C$7-AE103&gt;0,0,AT102+1)</f>
        <v>0</v>
      </c>
      <c r="AU103">
        <f>IF(入牧日比較!$C$7-AF103&gt;0,0,AU102+1)</f>
        <v>0</v>
      </c>
      <c r="AV103" s="1">
        <f t="shared" si="57"/>
        <v>42718</v>
      </c>
      <c r="AW103">
        <f t="shared" si="41"/>
        <v>7</v>
      </c>
    </row>
    <row r="104" spans="8:49" x14ac:dyDescent="0.45">
      <c r="H104" s="1">
        <f t="shared" si="58"/>
        <v>42721</v>
      </c>
      <c r="I104">
        <v>101</v>
      </c>
      <c r="J104" s="3">
        <f t="shared" si="38"/>
        <v>488.55290415852386</v>
      </c>
      <c r="K104" s="3">
        <f t="shared" si="39"/>
        <v>734.55045123004595</v>
      </c>
      <c r="L104" s="3">
        <f t="shared" si="40"/>
        <v>453.1398578836841</v>
      </c>
      <c r="M104">
        <f>IF(H104&lt;入牧日比較!$C$10,0,入牧日比較!$C$9*0.02*入牧日比較!$C$8)</f>
        <v>24</v>
      </c>
      <c r="N104">
        <f>IF($H104&lt;入牧日比較!$C$11,0,入牧日比較!$C$9*0.02*入牧日比較!$C$8)</f>
        <v>24</v>
      </c>
      <c r="O104">
        <f>IF($H104&lt;入牧日比較!$C$12,0,入牧日比較!$C$9*0.02*入牧日比較!$C$8)</f>
        <v>24</v>
      </c>
      <c r="P104">
        <f>IF($H104&lt;入牧日比較!$C$13,0,入牧日比較!$C$9*0.02*入牧日比較!$C$8)</f>
        <v>24</v>
      </c>
      <c r="Q104">
        <f>IF($H104&lt;入牧日比較!$C$14,0,入牧日比較!$C$9*0.02*入牧日比較!$C$8)</f>
        <v>24</v>
      </c>
      <c r="R104" s="3">
        <f t="shared" si="42"/>
        <v>128.85511286556738</v>
      </c>
      <c r="S104" s="3">
        <f t="shared" si="43"/>
        <v>98.203034073767611</v>
      </c>
      <c r="T104" s="3">
        <f t="shared" si="44"/>
        <v>76.294872790736605</v>
      </c>
      <c r="U104" s="3">
        <f t="shared" si="45"/>
        <v>60.0684566002598</v>
      </c>
      <c r="V104" s="3">
        <f t="shared" si="46"/>
        <v>47.661503181071133</v>
      </c>
      <c r="W104" s="3">
        <f t="shared" si="47"/>
        <v>191.54277019491937</v>
      </c>
      <c r="X104" s="3">
        <f t="shared" si="48"/>
        <v>112.84169174135087</v>
      </c>
      <c r="Y104" s="3">
        <f t="shared" si="49"/>
        <v>69.401599178881909</v>
      </c>
      <c r="Z104" s="3">
        <f t="shared" si="50"/>
        <v>43.925578639828501</v>
      </c>
      <c r="AA104" s="3">
        <f t="shared" si="51"/>
        <v>28.255378191813673</v>
      </c>
      <c r="AB104" s="3">
        <f t="shared" si="52"/>
        <v>190.25111374976464</v>
      </c>
      <c r="AC104" s="3">
        <f t="shared" si="53"/>
        <v>86.144983740969806</v>
      </c>
      <c r="AD104" s="3">
        <f t="shared" si="54"/>
        <v>41.867763765370746</v>
      </c>
      <c r="AE104" s="3">
        <f t="shared" si="55"/>
        <v>21.322264061247129</v>
      </c>
      <c r="AF104" s="3">
        <f t="shared" si="56"/>
        <v>11.151763471020644</v>
      </c>
      <c r="AG104">
        <f>IF(入牧日比較!$C$7-R104&gt;0,0,AG103+1)</f>
        <v>52</v>
      </c>
      <c r="AH104">
        <f>IF(入牧日比較!$C$7-S104&gt;0,0,AH103+1)</f>
        <v>40</v>
      </c>
      <c r="AI104">
        <f>IF(入牧日比較!$C$7-T104&gt;0,0,AI103+1)</f>
        <v>23</v>
      </c>
      <c r="AJ104">
        <f>IF(入牧日比較!$C$7-U104&gt;0,0,AJ103+1)</f>
        <v>1</v>
      </c>
      <c r="AK104">
        <f>IF(入牧日比較!$C$7-V104&gt;0,0,AK103+1)</f>
        <v>0</v>
      </c>
      <c r="AL104">
        <f>IF(入牧日比較!$C$7-W104&gt;0,0,AL103+1)</f>
        <v>48</v>
      </c>
      <c r="AM104">
        <f>IF(入牧日比較!$C$7-X104&gt;0,0,AM103+1)</f>
        <v>30</v>
      </c>
      <c r="AN104">
        <f>IF(入牧日比較!$C$7-Y104&gt;0,0,AN103+1)</f>
        <v>8</v>
      </c>
      <c r="AO104">
        <f>IF(入牧日比較!$C$7-Z104&gt;0,0,AO103+1)</f>
        <v>0</v>
      </c>
      <c r="AP104">
        <f>IF(入牧日比較!$C$7-AA104&gt;0,0,AP103+1)</f>
        <v>0</v>
      </c>
      <c r="AQ104">
        <f>IF(入牧日比較!$C$7-AB104&gt;0,0,AQ103+1)</f>
        <v>41</v>
      </c>
      <c r="AR104">
        <f>IF(入牧日比較!$C$7-AC104&gt;0,0,AR103+1)</f>
        <v>15</v>
      </c>
      <c r="AS104">
        <f>IF(入牧日比較!$C$7-AD104&gt;0,0,AS103+1)</f>
        <v>0</v>
      </c>
      <c r="AT104">
        <f>IF(入牧日比較!$C$7-AE104&gt;0,0,AT103+1)</f>
        <v>0</v>
      </c>
      <c r="AU104">
        <f>IF(入牧日比較!$C$7-AF104&gt;0,0,AU103+1)</f>
        <v>0</v>
      </c>
      <c r="AV104" s="1">
        <f t="shared" si="57"/>
        <v>42719</v>
      </c>
      <c r="AW104">
        <f t="shared" si="41"/>
        <v>6</v>
      </c>
    </row>
    <row r="105" spans="8:49" x14ac:dyDescent="0.45">
      <c r="H105" s="1">
        <f t="shared" si="58"/>
        <v>42722</v>
      </c>
      <c r="I105">
        <v>102</v>
      </c>
      <c r="J105" s="3">
        <f t="shared" si="38"/>
        <v>497.36808050950702</v>
      </c>
      <c r="K105" s="3">
        <f t="shared" si="39"/>
        <v>742.65987590911857</v>
      </c>
      <c r="L105" s="3">
        <f t="shared" si="40"/>
        <v>457.95574134746323</v>
      </c>
      <c r="M105">
        <f>IF(H105&lt;入牧日比較!$C$10,0,入牧日比較!$C$9*0.02*入牧日比較!$C$8)</f>
        <v>24</v>
      </c>
      <c r="N105">
        <f>IF($H105&lt;入牧日比較!$C$11,0,入牧日比較!$C$9*0.02*入牧日比較!$C$8)</f>
        <v>24</v>
      </c>
      <c r="O105">
        <f>IF($H105&lt;入牧日比較!$C$12,0,入牧日比較!$C$9*0.02*入牧日比較!$C$8)</f>
        <v>24</v>
      </c>
      <c r="P105">
        <f>IF($H105&lt;入牧日比較!$C$13,0,入牧日比較!$C$9*0.02*入牧日比較!$C$8)</f>
        <v>24</v>
      </c>
      <c r="Q105">
        <f>IF($H105&lt;入牧日比較!$C$14,0,入牧日比較!$C$9*0.02*入牧日比較!$C$8)</f>
        <v>24</v>
      </c>
      <c r="R105" s="3">
        <f t="shared" si="42"/>
        <v>129.42280699842613</v>
      </c>
      <c r="S105" s="3">
        <f t="shared" si="43"/>
        <v>98.770728206626373</v>
      </c>
      <c r="T105" s="3">
        <f t="shared" si="44"/>
        <v>76.862566923595367</v>
      </c>
      <c r="U105" s="3">
        <f t="shared" si="45"/>
        <v>60.636150733118562</v>
      </c>
      <c r="V105" s="3">
        <f t="shared" si="46"/>
        <v>48.229197313929895</v>
      </c>
      <c r="W105" s="3">
        <f t="shared" si="47"/>
        <v>193.59299709985498</v>
      </c>
      <c r="X105" s="3">
        <f t="shared" si="48"/>
        <v>114.40634954074298</v>
      </c>
      <c r="Y105" s="3">
        <f t="shared" si="49"/>
        <v>70.619202987236065</v>
      </c>
      <c r="Z105" s="3">
        <f t="shared" si="50"/>
        <v>44.886134746808025</v>
      </c>
      <c r="AA105" s="3">
        <f t="shared" si="51"/>
        <v>29.019391894110129</v>
      </c>
      <c r="AB105" s="3">
        <f t="shared" si="52"/>
        <v>193.31788057754693</v>
      </c>
      <c r="AC105" s="3">
        <f t="shared" si="53"/>
        <v>87.957330276822262</v>
      </c>
      <c r="AD105" s="3">
        <f t="shared" si="54"/>
        <v>42.986464505428877</v>
      </c>
      <c r="AE105" s="3">
        <f t="shared" si="55"/>
        <v>22.033319270531763</v>
      </c>
      <c r="AF105" s="3">
        <f t="shared" si="56"/>
        <v>11.611468676046048</v>
      </c>
      <c r="AG105">
        <f>IF(入牧日比較!$C$7-R105&gt;0,0,AG104+1)</f>
        <v>53</v>
      </c>
      <c r="AH105">
        <f>IF(入牧日比較!$C$7-S105&gt;0,0,AH104+1)</f>
        <v>41</v>
      </c>
      <c r="AI105">
        <f>IF(入牧日比較!$C$7-T105&gt;0,0,AI104+1)</f>
        <v>24</v>
      </c>
      <c r="AJ105">
        <f>IF(入牧日比較!$C$7-U105&gt;0,0,AJ104+1)</f>
        <v>2</v>
      </c>
      <c r="AK105">
        <f>IF(入牧日比較!$C$7-V105&gt;0,0,AK104+1)</f>
        <v>0</v>
      </c>
      <c r="AL105">
        <f>IF(入牧日比較!$C$7-W105&gt;0,0,AL104+1)</f>
        <v>49</v>
      </c>
      <c r="AM105">
        <f>IF(入牧日比較!$C$7-X105&gt;0,0,AM104+1)</f>
        <v>31</v>
      </c>
      <c r="AN105">
        <f>IF(入牧日比較!$C$7-Y105&gt;0,0,AN104+1)</f>
        <v>9</v>
      </c>
      <c r="AO105">
        <f>IF(入牧日比較!$C$7-Z105&gt;0,0,AO104+1)</f>
        <v>0</v>
      </c>
      <c r="AP105">
        <f>IF(入牧日比較!$C$7-AA105&gt;0,0,AP104+1)</f>
        <v>0</v>
      </c>
      <c r="AQ105">
        <f>IF(入牧日比較!$C$7-AB105&gt;0,0,AQ104+1)</f>
        <v>42</v>
      </c>
      <c r="AR105">
        <f>IF(入牧日比較!$C$7-AC105&gt;0,0,AR104+1)</f>
        <v>16</v>
      </c>
      <c r="AS105">
        <f>IF(入牧日比較!$C$7-AD105&gt;0,0,AS104+1)</f>
        <v>0</v>
      </c>
      <c r="AT105">
        <f>IF(入牧日比較!$C$7-AE105&gt;0,0,AT104+1)</f>
        <v>0</v>
      </c>
      <c r="AU105">
        <f>IF(入牧日比較!$C$7-AF105&gt;0,0,AU104+1)</f>
        <v>0</v>
      </c>
      <c r="AV105" s="1">
        <f t="shared" si="57"/>
        <v>42720</v>
      </c>
      <c r="AW105">
        <f t="shared" si="41"/>
        <v>6</v>
      </c>
    </row>
    <row r="106" spans="8:49" x14ac:dyDescent="0.45">
      <c r="H106" s="1">
        <f t="shared" si="58"/>
        <v>42723</v>
      </c>
      <c r="I106">
        <v>103</v>
      </c>
      <c r="J106" s="3">
        <f t="shared" si="38"/>
        <v>506.14211478851075</v>
      </c>
      <c r="K106" s="3">
        <f t="shared" si="39"/>
        <v>750.59872394711806</v>
      </c>
      <c r="L106" s="3">
        <f t="shared" si="40"/>
        <v>462.6762779110685</v>
      </c>
      <c r="M106">
        <f>IF(H106&lt;入牧日比較!$C$10,0,入牧日比較!$C$9*0.02*入牧日比較!$C$8)</f>
        <v>24</v>
      </c>
      <c r="N106">
        <f>IF($H106&lt;入牧日比較!$C$11,0,入牧日比較!$C$9*0.02*入牧日比較!$C$8)</f>
        <v>24</v>
      </c>
      <c r="O106">
        <f>IF($H106&lt;入牧日比較!$C$12,0,入牧日比較!$C$9*0.02*入牧日比較!$C$8)</f>
        <v>24</v>
      </c>
      <c r="P106">
        <f>IF($H106&lt;入牧日比較!$C$13,0,入牧日比較!$C$9*0.02*入牧日比較!$C$8)</f>
        <v>24</v>
      </c>
      <c r="Q106">
        <f>IF($H106&lt;入牧日比較!$C$14,0,入牧日比較!$C$9*0.02*入牧日比較!$C$8)</f>
        <v>24</v>
      </c>
      <c r="R106" s="3">
        <f t="shared" si="42"/>
        <v>129.98066008538856</v>
      </c>
      <c r="S106" s="3">
        <f t="shared" si="43"/>
        <v>99.328581293588812</v>
      </c>
      <c r="T106" s="3">
        <f t="shared" si="44"/>
        <v>77.420420010557805</v>
      </c>
      <c r="U106" s="3">
        <f t="shared" si="45"/>
        <v>61.194003820081008</v>
      </c>
      <c r="V106" s="3">
        <f t="shared" si="46"/>
        <v>48.78705040089234</v>
      </c>
      <c r="W106" s="3">
        <f t="shared" si="47"/>
        <v>195.63028305240402</v>
      </c>
      <c r="X106" s="3">
        <f t="shared" si="48"/>
        <v>115.96320210037081</v>
      </c>
      <c r="Y106" s="3">
        <f t="shared" si="49"/>
        <v>71.832672237387115</v>
      </c>
      <c r="Z106" s="3">
        <f t="shared" si="50"/>
        <v>45.845275008759174</v>
      </c>
      <c r="AA106" s="3">
        <f t="shared" si="51"/>
        <v>29.784068518946043</v>
      </c>
      <c r="AB106" s="3">
        <f t="shared" si="52"/>
        <v>196.38414310686497</v>
      </c>
      <c r="AC106" s="3">
        <f t="shared" si="53"/>
        <v>89.774909926721634</v>
      </c>
      <c r="AD106" s="3">
        <f t="shared" si="54"/>
        <v>44.112352725931444</v>
      </c>
      <c r="AE106" s="3">
        <f t="shared" si="55"/>
        <v>22.751887207521271</v>
      </c>
      <c r="AF106" s="3">
        <f t="shared" si="56"/>
        <v>12.078297082391613</v>
      </c>
      <c r="AG106">
        <f>IF(入牧日比較!$C$7-R106&gt;0,0,AG105+1)</f>
        <v>54</v>
      </c>
      <c r="AH106">
        <f>IF(入牧日比較!$C$7-S106&gt;0,0,AH105+1)</f>
        <v>42</v>
      </c>
      <c r="AI106">
        <f>IF(入牧日比較!$C$7-T106&gt;0,0,AI105+1)</f>
        <v>25</v>
      </c>
      <c r="AJ106">
        <f>IF(入牧日比較!$C$7-U106&gt;0,0,AJ105+1)</f>
        <v>3</v>
      </c>
      <c r="AK106">
        <f>IF(入牧日比較!$C$7-V106&gt;0,0,AK105+1)</f>
        <v>0</v>
      </c>
      <c r="AL106">
        <f>IF(入牧日比較!$C$7-W106&gt;0,0,AL105+1)</f>
        <v>50</v>
      </c>
      <c r="AM106">
        <f>IF(入牧日比較!$C$7-X106&gt;0,0,AM105+1)</f>
        <v>32</v>
      </c>
      <c r="AN106">
        <f>IF(入牧日比較!$C$7-Y106&gt;0,0,AN105+1)</f>
        <v>10</v>
      </c>
      <c r="AO106">
        <f>IF(入牧日比較!$C$7-Z106&gt;0,0,AO105+1)</f>
        <v>0</v>
      </c>
      <c r="AP106">
        <f>IF(入牧日比較!$C$7-AA106&gt;0,0,AP105+1)</f>
        <v>0</v>
      </c>
      <c r="AQ106">
        <f>IF(入牧日比較!$C$7-AB106&gt;0,0,AQ105+1)</f>
        <v>43</v>
      </c>
      <c r="AR106">
        <f>IF(入牧日比較!$C$7-AC106&gt;0,0,AR105+1)</f>
        <v>17</v>
      </c>
      <c r="AS106">
        <f>IF(入牧日比較!$C$7-AD106&gt;0,0,AS105+1)</f>
        <v>0</v>
      </c>
      <c r="AT106">
        <f>IF(入牧日比較!$C$7-AE106&gt;0,0,AT105+1)</f>
        <v>0</v>
      </c>
      <c r="AU106">
        <f>IF(入牧日比較!$C$7-AF106&gt;0,0,AU105+1)</f>
        <v>0</v>
      </c>
      <c r="AV106" s="1">
        <f t="shared" si="57"/>
        <v>42721</v>
      </c>
      <c r="AW106">
        <f t="shared" si="41"/>
        <v>6</v>
      </c>
    </row>
    <row r="107" spans="8:49" x14ac:dyDescent="0.45">
      <c r="H107" s="1">
        <f t="shared" si="58"/>
        <v>42724</v>
      </c>
      <c r="I107">
        <v>104</v>
      </c>
      <c r="J107" s="3">
        <f t="shared" si="38"/>
        <v>514.87178451054888</v>
      </c>
      <c r="K107" s="3">
        <f t="shared" si="39"/>
        <v>758.36793369280929</v>
      </c>
      <c r="L107" s="3">
        <f t="shared" si="40"/>
        <v>467.30191237590776</v>
      </c>
      <c r="M107">
        <f>IF(H107&lt;入牧日比較!$C$10,0,入牧日比較!$C$9*0.02*入牧日比較!$C$8)</f>
        <v>24</v>
      </c>
      <c r="N107">
        <f>IF($H107&lt;入牧日比較!$C$11,0,入牧日比較!$C$9*0.02*入牧日比較!$C$8)</f>
        <v>24</v>
      </c>
      <c r="O107">
        <f>IF($H107&lt;入牧日比較!$C$12,0,入牧日比較!$C$9*0.02*入牧日比較!$C$8)</f>
        <v>24</v>
      </c>
      <c r="P107">
        <f>IF($H107&lt;入牧日比較!$C$13,0,入牧日比較!$C$9*0.02*入牧日比較!$C$8)</f>
        <v>24</v>
      </c>
      <c r="Q107">
        <f>IF($H107&lt;入牧日比較!$C$14,0,入牧日比較!$C$9*0.02*入牧日比較!$C$8)</f>
        <v>24</v>
      </c>
      <c r="R107" s="3">
        <f t="shared" si="42"/>
        <v>130.52905475309186</v>
      </c>
      <c r="S107" s="3">
        <f t="shared" si="43"/>
        <v>99.876975961292118</v>
      </c>
      <c r="T107" s="3">
        <f t="shared" si="44"/>
        <v>77.968814678261111</v>
      </c>
      <c r="U107" s="3">
        <f t="shared" si="45"/>
        <v>61.742398487784314</v>
      </c>
      <c r="V107" s="3">
        <f t="shared" si="46"/>
        <v>49.335445068595646</v>
      </c>
      <c r="W107" s="3">
        <f t="shared" si="47"/>
        <v>197.6552050856894</v>
      </c>
      <c r="X107" s="3">
        <f t="shared" si="48"/>
        <v>117.51261260996574</v>
      </c>
      <c r="Y107" s="3">
        <f t="shared" si="49"/>
        <v>73.042217277376878</v>
      </c>
      <c r="Z107" s="3">
        <f t="shared" si="50"/>
        <v>46.80309657057385</v>
      </c>
      <c r="AA107" s="3">
        <f t="shared" si="51"/>
        <v>30.549418654441244</v>
      </c>
      <c r="AB107" s="3">
        <f t="shared" si="52"/>
        <v>199.4504058675096</v>
      </c>
      <c r="AC107" s="3">
        <f t="shared" si="53"/>
        <v>91.597905419280437</v>
      </c>
      <c r="AD107" s="3">
        <f t="shared" si="54"/>
        <v>45.245470524146974</v>
      </c>
      <c r="AE107" s="3">
        <f t="shared" si="55"/>
        <v>23.477952539496666</v>
      </c>
      <c r="AF107" s="3">
        <f t="shared" si="56"/>
        <v>12.552216019860758</v>
      </c>
      <c r="AG107">
        <f>IF(入牧日比較!$C$7-R107&gt;0,0,AG106+1)</f>
        <v>55</v>
      </c>
      <c r="AH107">
        <f>IF(入牧日比較!$C$7-S107&gt;0,0,AH106+1)</f>
        <v>43</v>
      </c>
      <c r="AI107">
        <f>IF(入牧日比較!$C$7-T107&gt;0,0,AI106+1)</f>
        <v>26</v>
      </c>
      <c r="AJ107">
        <f>IF(入牧日比較!$C$7-U107&gt;0,0,AJ106+1)</f>
        <v>4</v>
      </c>
      <c r="AK107">
        <f>IF(入牧日比較!$C$7-V107&gt;0,0,AK106+1)</f>
        <v>0</v>
      </c>
      <c r="AL107">
        <f>IF(入牧日比較!$C$7-W107&gt;0,0,AL106+1)</f>
        <v>51</v>
      </c>
      <c r="AM107">
        <f>IF(入牧日比較!$C$7-X107&gt;0,0,AM106+1)</f>
        <v>33</v>
      </c>
      <c r="AN107">
        <f>IF(入牧日比較!$C$7-Y107&gt;0,0,AN106+1)</f>
        <v>11</v>
      </c>
      <c r="AO107">
        <f>IF(入牧日比較!$C$7-Z107&gt;0,0,AO106+1)</f>
        <v>0</v>
      </c>
      <c r="AP107">
        <f>IF(入牧日比較!$C$7-AA107&gt;0,0,AP106+1)</f>
        <v>0</v>
      </c>
      <c r="AQ107">
        <f>IF(入牧日比較!$C$7-AB107&gt;0,0,AQ106+1)</f>
        <v>44</v>
      </c>
      <c r="AR107">
        <f>IF(入牧日比較!$C$7-AC107&gt;0,0,AR106+1)</f>
        <v>18</v>
      </c>
      <c r="AS107">
        <f>IF(入牧日比較!$C$7-AD107&gt;0,0,AS106+1)</f>
        <v>0</v>
      </c>
      <c r="AT107">
        <f>IF(入牧日比較!$C$7-AE107&gt;0,0,AT106+1)</f>
        <v>0</v>
      </c>
      <c r="AU107">
        <f>IF(入牧日比較!$C$7-AF107&gt;0,0,AU106+1)</f>
        <v>0</v>
      </c>
      <c r="AV107" s="1">
        <f t="shared" si="57"/>
        <v>42722</v>
      </c>
      <c r="AW107">
        <f t="shared" si="41"/>
        <v>6</v>
      </c>
    </row>
    <row r="108" spans="8:49" x14ac:dyDescent="0.45">
      <c r="H108" s="1">
        <f t="shared" si="58"/>
        <v>42725</v>
      </c>
      <c r="I108">
        <v>105</v>
      </c>
      <c r="J108" s="3">
        <f t="shared" si="38"/>
        <v>523.5539931673585</v>
      </c>
      <c r="K108" s="3">
        <f t="shared" si="39"/>
        <v>765.96861965553001</v>
      </c>
      <c r="L108" s="3">
        <f t="shared" si="40"/>
        <v>471.83318152325199</v>
      </c>
      <c r="M108">
        <f>IF(H108&lt;入牧日比較!$C$10,0,入牧日比較!$C$9*0.02*入牧日比較!$C$8)</f>
        <v>24</v>
      </c>
      <c r="N108">
        <f>IF($H108&lt;入牧日比較!$C$11,0,入牧日比較!$C$9*0.02*入牧日比較!$C$8)</f>
        <v>24</v>
      </c>
      <c r="O108">
        <f>IF($H108&lt;入牧日比較!$C$12,0,入牧日比較!$C$9*0.02*入牧日比較!$C$8)</f>
        <v>24</v>
      </c>
      <c r="P108">
        <f>IF($H108&lt;入牧日比較!$C$13,0,入牧日比較!$C$9*0.02*入牧日比較!$C$8)</f>
        <v>24</v>
      </c>
      <c r="Q108">
        <f>IF($H108&lt;入牧日比較!$C$14,0,入牧日比較!$C$9*0.02*入牧日比較!$C$8)</f>
        <v>24</v>
      </c>
      <c r="R108" s="3">
        <f t="shared" si="42"/>
        <v>131.06835527388114</v>
      </c>
      <c r="S108" s="3">
        <f t="shared" si="43"/>
        <v>100.41627648208141</v>
      </c>
      <c r="T108" s="3">
        <f t="shared" si="44"/>
        <v>78.508115199050408</v>
      </c>
      <c r="U108" s="3">
        <f t="shared" si="45"/>
        <v>62.281699008573611</v>
      </c>
      <c r="V108" s="3">
        <f t="shared" si="46"/>
        <v>49.874745589384943</v>
      </c>
      <c r="W108" s="3">
        <f t="shared" si="47"/>
        <v>199.66831712541554</v>
      </c>
      <c r="X108" s="3">
        <f t="shared" si="48"/>
        <v>119.05493161403147</v>
      </c>
      <c r="Y108" s="3">
        <f t="shared" si="49"/>
        <v>74.248043287729729</v>
      </c>
      <c r="Z108" s="3">
        <f t="shared" si="50"/>
        <v>47.759696948039213</v>
      </c>
      <c r="AA108" s="3">
        <f t="shared" si="51"/>
        <v>31.315457494361567</v>
      </c>
      <c r="AB108" s="3">
        <f t="shared" si="52"/>
        <v>202.51716208274632</v>
      </c>
      <c r="AC108" s="3">
        <f t="shared" si="53"/>
        <v>93.426500244630617</v>
      </c>
      <c r="AD108" s="3">
        <f t="shared" si="54"/>
        <v>46.385865011865256</v>
      </c>
      <c r="AE108" s="3">
        <f t="shared" si="55"/>
        <v>24.211505812053286</v>
      </c>
      <c r="AF108" s="3">
        <f t="shared" si="56"/>
        <v>13.03319805690318</v>
      </c>
      <c r="AG108">
        <f>IF(入牧日比較!$C$7-R108&gt;0,0,AG107+1)</f>
        <v>56</v>
      </c>
      <c r="AH108">
        <f>IF(入牧日比較!$C$7-S108&gt;0,0,AH107+1)</f>
        <v>44</v>
      </c>
      <c r="AI108">
        <f>IF(入牧日比較!$C$7-T108&gt;0,0,AI107+1)</f>
        <v>27</v>
      </c>
      <c r="AJ108">
        <f>IF(入牧日比較!$C$7-U108&gt;0,0,AJ107+1)</f>
        <v>5</v>
      </c>
      <c r="AK108">
        <f>IF(入牧日比較!$C$7-V108&gt;0,0,AK107+1)</f>
        <v>0</v>
      </c>
      <c r="AL108">
        <f>IF(入牧日比較!$C$7-W108&gt;0,0,AL107+1)</f>
        <v>52</v>
      </c>
      <c r="AM108">
        <f>IF(入牧日比較!$C$7-X108&gt;0,0,AM107+1)</f>
        <v>34</v>
      </c>
      <c r="AN108">
        <f>IF(入牧日比較!$C$7-Y108&gt;0,0,AN107+1)</f>
        <v>12</v>
      </c>
      <c r="AO108">
        <f>IF(入牧日比較!$C$7-Z108&gt;0,0,AO107+1)</f>
        <v>0</v>
      </c>
      <c r="AP108">
        <f>IF(入牧日比較!$C$7-AA108&gt;0,0,AP107+1)</f>
        <v>0</v>
      </c>
      <c r="AQ108">
        <f>IF(入牧日比較!$C$7-AB108&gt;0,0,AQ107+1)</f>
        <v>45</v>
      </c>
      <c r="AR108">
        <f>IF(入牧日比較!$C$7-AC108&gt;0,0,AR107+1)</f>
        <v>19</v>
      </c>
      <c r="AS108">
        <f>IF(入牧日比較!$C$7-AD108&gt;0,0,AS107+1)</f>
        <v>0</v>
      </c>
      <c r="AT108">
        <f>IF(入牧日比較!$C$7-AE108&gt;0,0,AT107+1)</f>
        <v>0</v>
      </c>
      <c r="AU108">
        <f>IF(入牧日比較!$C$7-AF108&gt;0,0,AU107+1)</f>
        <v>0</v>
      </c>
      <c r="AV108" s="1">
        <f t="shared" si="57"/>
        <v>42723</v>
      </c>
      <c r="AW108">
        <f t="shared" si="41"/>
        <v>6</v>
      </c>
    </row>
    <row r="109" spans="8:49" x14ac:dyDescent="0.45">
      <c r="H109" s="1">
        <f t="shared" si="58"/>
        <v>42726</v>
      </c>
      <c r="I109">
        <v>106</v>
      </c>
      <c r="J109" s="3">
        <f t="shared" si="38"/>
        <v>532.18577027171136</v>
      </c>
      <c r="K109" s="3">
        <f t="shared" si="39"/>
        <v>773.40205970152192</v>
      </c>
      <c r="L109" s="3">
        <f t="shared" si="40"/>
        <v>476.27070790415883</v>
      </c>
      <c r="M109">
        <f>IF(H109&lt;入牧日比較!$C$10,0,入牧日比較!$C$9*0.02*入牧日比較!$C$8)</f>
        <v>24</v>
      </c>
      <c r="N109">
        <f>IF($H109&lt;入牧日比較!$C$11,0,入牧日比較!$C$9*0.02*入牧日比較!$C$8)</f>
        <v>24</v>
      </c>
      <c r="O109">
        <f>IF($H109&lt;入牧日比較!$C$12,0,入牧日比較!$C$9*0.02*入牧日比較!$C$8)</f>
        <v>24</v>
      </c>
      <c r="P109">
        <f>IF($H109&lt;入牧日比較!$C$13,0,入牧日比較!$C$9*0.02*入牧日比較!$C$8)</f>
        <v>24</v>
      </c>
      <c r="Q109">
        <f>IF($H109&lt;入牧日比較!$C$14,0,入牧日比較!$C$9*0.02*入牧日比較!$C$8)</f>
        <v>24</v>
      </c>
      <c r="R109" s="3">
        <f t="shared" si="42"/>
        <v>131.5989086200037</v>
      </c>
      <c r="S109" s="3">
        <f t="shared" si="43"/>
        <v>100.94682982820397</v>
      </c>
      <c r="T109" s="3">
        <f t="shared" si="44"/>
        <v>79.038668545172968</v>
      </c>
      <c r="U109" s="3">
        <f t="shared" si="45"/>
        <v>62.812252354696177</v>
      </c>
      <c r="V109" s="3">
        <f t="shared" si="46"/>
        <v>50.40529893550751</v>
      </c>
      <c r="W109" s="3">
        <f t="shared" si="47"/>
        <v>201.67015101625168</v>
      </c>
      <c r="X109" s="3">
        <f t="shared" si="48"/>
        <v>120.59049742716505</v>
      </c>
      <c r="Y109" s="3">
        <f t="shared" si="49"/>
        <v>75.450350260025104</v>
      </c>
      <c r="Z109" s="3">
        <f t="shared" si="50"/>
        <v>48.715173682929631</v>
      </c>
      <c r="AA109" s="3">
        <f t="shared" si="51"/>
        <v>32.082204245872909</v>
      </c>
      <c r="AB109" s="3">
        <f t="shared" si="52"/>
        <v>205.58489377830395</v>
      </c>
      <c r="AC109" s="3">
        <f t="shared" si="53"/>
        <v>95.260878258809626</v>
      </c>
      <c r="AD109" s="3">
        <f t="shared" si="54"/>
        <v>47.533587814507229</v>
      </c>
      <c r="AE109" s="3">
        <f t="shared" si="55"/>
        <v>24.952543003767762</v>
      </c>
      <c r="AF109" s="3">
        <f t="shared" si="56"/>
        <v>13.521220673698297</v>
      </c>
      <c r="AG109">
        <f>IF(入牧日比較!$C$7-R109&gt;0,0,AG108+1)</f>
        <v>57</v>
      </c>
      <c r="AH109">
        <f>IF(入牧日比較!$C$7-S109&gt;0,0,AH108+1)</f>
        <v>45</v>
      </c>
      <c r="AI109">
        <f>IF(入牧日比較!$C$7-T109&gt;0,0,AI108+1)</f>
        <v>28</v>
      </c>
      <c r="AJ109">
        <f>IF(入牧日比較!$C$7-U109&gt;0,0,AJ108+1)</f>
        <v>6</v>
      </c>
      <c r="AK109">
        <f>IF(入牧日比較!$C$7-V109&gt;0,0,AK108+1)</f>
        <v>0</v>
      </c>
      <c r="AL109">
        <f>IF(入牧日比較!$C$7-W109&gt;0,0,AL108+1)</f>
        <v>53</v>
      </c>
      <c r="AM109">
        <f>IF(入牧日比較!$C$7-X109&gt;0,0,AM108+1)</f>
        <v>35</v>
      </c>
      <c r="AN109">
        <f>IF(入牧日比較!$C$7-Y109&gt;0,0,AN108+1)</f>
        <v>13</v>
      </c>
      <c r="AO109">
        <f>IF(入牧日比較!$C$7-Z109&gt;0,0,AO108+1)</f>
        <v>0</v>
      </c>
      <c r="AP109">
        <f>IF(入牧日比較!$C$7-AA109&gt;0,0,AP108+1)</f>
        <v>0</v>
      </c>
      <c r="AQ109">
        <f>IF(入牧日比較!$C$7-AB109&gt;0,0,AQ108+1)</f>
        <v>46</v>
      </c>
      <c r="AR109">
        <f>IF(入牧日比較!$C$7-AC109&gt;0,0,AR108+1)</f>
        <v>20</v>
      </c>
      <c r="AS109">
        <f>IF(入牧日比較!$C$7-AD109&gt;0,0,AS108+1)</f>
        <v>0</v>
      </c>
      <c r="AT109">
        <f>IF(入牧日比較!$C$7-AE109&gt;0,0,AT108+1)</f>
        <v>0</v>
      </c>
      <c r="AU109">
        <f>IF(入牧日比較!$C$7-AF109&gt;0,0,AU108+1)</f>
        <v>0</v>
      </c>
      <c r="AV109" s="1">
        <f t="shared" si="57"/>
        <v>42724</v>
      </c>
      <c r="AW109">
        <f t="shared" si="41"/>
        <v>6</v>
      </c>
    </row>
    <row r="110" spans="8:49" x14ac:dyDescent="0.45">
      <c r="H110" s="1">
        <f t="shared" si="58"/>
        <v>42727</v>
      </c>
      <c r="I110">
        <v>107</v>
      </c>
      <c r="J110" s="3">
        <f t="shared" si="38"/>
        <v>540.76427113035152</v>
      </c>
      <c r="K110" s="3">
        <f t="shared" si="39"/>
        <v>780.66968269565916</v>
      </c>
      <c r="L110" s="3">
        <f t="shared" si="40"/>
        <v>480.61519382681399</v>
      </c>
      <c r="M110">
        <f>IF(H110&lt;入牧日比較!$C$10,0,入牧日比較!$C$9*0.02*入牧日比較!$C$8)</f>
        <v>24</v>
      </c>
      <c r="N110">
        <f>IF($H110&lt;入牧日比較!$C$11,0,入牧日比較!$C$9*0.02*入牧日比較!$C$8)</f>
        <v>24</v>
      </c>
      <c r="O110">
        <f>IF($H110&lt;入牧日比較!$C$12,0,入牧日比較!$C$9*0.02*入牧日比較!$C$8)</f>
        <v>24</v>
      </c>
      <c r="P110">
        <f>IF($H110&lt;入牧日比較!$C$13,0,入牧日比較!$C$9*0.02*入牧日比較!$C$8)</f>
        <v>24</v>
      </c>
      <c r="Q110">
        <f>IF($H110&lt;入牧日比較!$C$14,0,入牧日比較!$C$9*0.02*入牧日比較!$C$8)</f>
        <v>24</v>
      </c>
      <c r="R110" s="3">
        <f t="shared" si="42"/>
        <v>132.12104544791629</v>
      </c>
      <c r="S110" s="3">
        <f t="shared" si="43"/>
        <v>101.46896665611658</v>
      </c>
      <c r="T110" s="3">
        <f t="shared" si="44"/>
        <v>79.560805373085572</v>
      </c>
      <c r="U110" s="3">
        <f t="shared" si="45"/>
        <v>63.334389182608774</v>
      </c>
      <c r="V110" s="3">
        <f t="shared" si="46"/>
        <v>50.927435763420107</v>
      </c>
      <c r="W110" s="3">
        <f t="shared" si="47"/>
        <v>203.66121750060199</v>
      </c>
      <c r="X110" s="3">
        <f t="shared" si="48"/>
        <v>122.11963654369056</v>
      </c>
      <c r="Y110" s="3">
        <f t="shared" si="49"/>
        <v>76.649332999748552</v>
      </c>
      <c r="Z110" s="3">
        <f t="shared" si="50"/>
        <v>49.669624044571698</v>
      </c>
      <c r="AA110" s="3">
        <f t="shared" si="51"/>
        <v>32.849681600738542</v>
      </c>
      <c r="AB110" s="3">
        <f t="shared" si="52"/>
        <v>208.65407191682604</v>
      </c>
      <c r="AC110" s="3">
        <f t="shared" si="53"/>
        <v>97.1012233346366</v>
      </c>
      <c r="AD110" s="3">
        <f t="shared" si="54"/>
        <v>48.688694614231792</v>
      </c>
      <c r="AE110" s="3">
        <f t="shared" si="55"/>
        <v>25.701065113853645</v>
      </c>
      <c r="AF110" s="3">
        <f t="shared" si="56"/>
        <v>14.016265954600145</v>
      </c>
      <c r="AG110">
        <f>IF(入牧日比較!$C$7-R110&gt;0,0,AG109+1)</f>
        <v>58</v>
      </c>
      <c r="AH110">
        <f>IF(入牧日比較!$C$7-S110&gt;0,0,AH109+1)</f>
        <v>46</v>
      </c>
      <c r="AI110">
        <f>IF(入牧日比較!$C$7-T110&gt;0,0,AI109+1)</f>
        <v>29</v>
      </c>
      <c r="AJ110">
        <f>IF(入牧日比較!$C$7-U110&gt;0,0,AJ109+1)</f>
        <v>7</v>
      </c>
      <c r="AK110">
        <f>IF(入牧日比較!$C$7-V110&gt;0,0,AK109+1)</f>
        <v>0</v>
      </c>
      <c r="AL110">
        <f>IF(入牧日比較!$C$7-W110&gt;0,0,AL109+1)</f>
        <v>54</v>
      </c>
      <c r="AM110">
        <f>IF(入牧日比較!$C$7-X110&gt;0,0,AM109+1)</f>
        <v>36</v>
      </c>
      <c r="AN110">
        <f>IF(入牧日比較!$C$7-Y110&gt;0,0,AN109+1)</f>
        <v>14</v>
      </c>
      <c r="AO110">
        <f>IF(入牧日比較!$C$7-Z110&gt;0,0,AO109+1)</f>
        <v>0</v>
      </c>
      <c r="AP110">
        <f>IF(入牧日比較!$C$7-AA110&gt;0,0,AP109+1)</f>
        <v>0</v>
      </c>
      <c r="AQ110">
        <f>IF(入牧日比較!$C$7-AB110&gt;0,0,AQ109+1)</f>
        <v>47</v>
      </c>
      <c r="AR110">
        <f>IF(入牧日比較!$C$7-AC110&gt;0,0,AR109+1)</f>
        <v>21</v>
      </c>
      <c r="AS110">
        <f>IF(入牧日比較!$C$7-AD110&gt;0,0,AS109+1)</f>
        <v>0</v>
      </c>
      <c r="AT110">
        <f>IF(入牧日比較!$C$7-AE110&gt;0,0,AT109+1)</f>
        <v>0</v>
      </c>
      <c r="AU110">
        <f>IF(入牧日比較!$C$7-AF110&gt;0,0,AU109+1)</f>
        <v>0</v>
      </c>
      <c r="AV110" s="1">
        <f t="shared" si="57"/>
        <v>42725</v>
      </c>
      <c r="AW110">
        <f t="shared" si="41"/>
        <v>6</v>
      </c>
    </row>
    <row r="111" spans="8:49" x14ac:dyDescent="0.45">
      <c r="H111" s="1">
        <f t="shared" si="58"/>
        <v>42728</v>
      </c>
      <c r="I111">
        <v>108</v>
      </c>
      <c r="J111" s="3">
        <f t="shared" si="38"/>
        <v>549.28677636171676</v>
      </c>
      <c r="K111" s="3">
        <f t="shared" si="39"/>
        <v>787.77305659892261</v>
      </c>
      <c r="L111" s="3">
        <f t="shared" si="40"/>
        <v>484.86741554665946</v>
      </c>
      <c r="M111">
        <f>IF(H111&lt;入牧日比較!$C$10,0,入牧日比較!$C$9*0.02*入牧日比較!$C$8)</f>
        <v>24</v>
      </c>
      <c r="N111">
        <f>IF($H111&lt;入牧日比較!$C$11,0,入牧日比較!$C$9*0.02*入牧日比較!$C$8)</f>
        <v>24</v>
      </c>
      <c r="O111">
        <f>IF($H111&lt;入牧日比較!$C$12,0,入牧日比較!$C$9*0.02*入牧日比較!$C$8)</f>
        <v>24</v>
      </c>
      <c r="P111">
        <f>IF($H111&lt;入牧日比較!$C$13,0,入牧日比較!$C$9*0.02*入牧日比較!$C$8)</f>
        <v>24</v>
      </c>
      <c r="Q111">
        <f>IF($H111&lt;入牧日比較!$C$14,0,入牧日比較!$C$9*0.02*入牧日比較!$C$8)</f>
        <v>24</v>
      </c>
      <c r="R111" s="3">
        <f t="shared" si="42"/>
        <v>132.63508101790885</v>
      </c>
      <c r="S111" s="3">
        <f t="shared" si="43"/>
        <v>101.98300222610914</v>
      </c>
      <c r="T111" s="3">
        <f t="shared" si="44"/>
        <v>80.074840943078129</v>
      </c>
      <c r="U111" s="3">
        <f t="shared" si="45"/>
        <v>63.848424752601332</v>
      </c>
      <c r="V111" s="3">
        <f t="shared" si="46"/>
        <v>51.441471333412665</v>
      </c>
      <c r="W111" s="3">
        <f t="shared" si="47"/>
        <v>205.64200715161465</v>
      </c>
      <c r="X111" s="3">
        <f t="shared" si="48"/>
        <v>123.64266404017471</v>
      </c>
      <c r="Y111" s="3">
        <f t="shared" si="49"/>
        <v>77.845181149644262</v>
      </c>
      <c r="Z111" s="3">
        <f t="shared" si="50"/>
        <v>50.623144772367205</v>
      </c>
      <c r="AA111" s="3">
        <f t="shared" si="51"/>
        <v>33.617915263115762</v>
      </c>
      <c r="AB111" s="3">
        <f t="shared" si="52"/>
        <v>211.72515655335889</v>
      </c>
      <c r="AC111" s="3">
        <f t="shared" si="53"/>
        <v>98.947719054131383</v>
      </c>
      <c r="AD111" s="3">
        <f t="shared" si="54"/>
        <v>49.85124473309213</v>
      </c>
      <c r="AE111" s="3">
        <f t="shared" si="55"/>
        <v>26.457077780316155</v>
      </c>
      <c r="AF111" s="3">
        <f t="shared" si="56"/>
        <v>14.518320298976871</v>
      </c>
      <c r="AG111">
        <f>IF(入牧日比較!$C$7-R111&gt;0,0,AG110+1)</f>
        <v>59</v>
      </c>
      <c r="AH111">
        <f>IF(入牧日比較!$C$7-S111&gt;0,0,AH110+1)</f>
        <v>47</v>
      </c>
      <c r="AI111">
        <f>IF(入牧日比較!$C$7-T111&gt;0,0,AI110+1)</f>
        <v>30</v>
      </c>
      <c r="AJ111">
        <f>IF(入牧日比較!$C$7-U111&gt;0,0,AJ110+1)</f>
        <v>8</v>
      </c>
      <c r="AK111">
        <f>IF(入牧日比較!$C$7-V111&gt;0,0,AK110+1)</f>
        <v>0</v>
      </c>
      <c r="AL111">
        <f>IF(入牧日比較!$C$7-W111&gt;0,0,AL110+1)</f>
        <v>55</v>
      </c>
      <c r="AM111">
        <f>IF(入牧日比較!$C$7-X111&gt;0,0,AM110+1)</f>
        <v>37</v>
      </c>
      <c r="AN111">
        <f>IF(入牧日比較!$C$7-Y111&gt;0,0,AN110+1)</f>
        <v>15</v>
      </c>
      <c r="AO111">
        <f>IF(入牧日比較!$C$7-Z111&gt;0,0,AO110+1)</f>
        <v>0</v>
      </c>
      <c r="AP111">
        <f>IF(入牧日比較!$C$7-AA111&gt;0,0,AP110+1)</f>
        <v>0</v>
      </c>
      <c r="AQ111">
        <f>IF(入牧日比較!$C$7-AB111&gt;0,0,AQ110+1)</f>
        <v>48</v>
      </c>
      <c r="AR111">
        <f>IF(入牧日比較!$C$7-AC111&gt;0,0,AR110+1)</f>
        <v>22</v>
      </c>
      <c r="AS111">
        <f>IF(入牧日比較!$C$7-AD111&gt;0,0,AS110+1)</f>
        <v>0</v>
      </c>
      <c r="AT111">
        <f>IF(入牧日比較!$C$7-AE111&gt;0,0,AT110+1)</f>
        <v>0</v>
      </c>
      <c r="AU111">
        <f>IF(入牧日比較!$C$7-AF111&gt;0,0,AU110+1)</f>
        <v>0</v>
      </c>
      <c r="AV111" s="1">
        <f t="shared" si="57"/>
        <v>42726</v>
      </c>
      <c r="AW111">
        <f t="shared" si="41"/>
        <v>6</v>
      </c>
    </row>
    <row r="112" spans="8:49" x14ac:dyDescent="0.45">
      <c r="H112" s="1">
        <f t="shared" si="58"/>
        <v>42729</v>
      </c>
      <c r="I112">
        <v>109</v>
      </c>
      <c r="J112" s="3">
        <f t="shared" si="38"/>
        <v>557.75069117441819</v>
      </c>
      <c r="K112" s="3">
        <f t="shared" si="39"/>
        <v>794.71387702872437</v>
      </c>
      <c r="L112" s="3">
        <f t="shared" si="40"/>
        <v>489.02821766326952</v>
      </c>
      <c r="M112">
        <f>IF(H112&lt;入牧日比較!$C$10,0,入牧日比較!$C$9*0.02*入牧日比較!$C$8)</f>
        <v>24</v>
      </c>
      <c r="N112">
        <f>IF($H112&lt;入牧日比較!$C$11,0,入牧日比較!$C$9*0.02*入牧日比較!$C$8)</f>
        <v>24</v>
      </c>
      <c r="O112">
        <f>IF($H112&lt;入牧日比較!$C$12,0,入牧日比較!$C$9*0.02*入牧日比較!$C$8)</f>
        <v>24</v>
      </c>
      <c r="P112">
        <f>IF($H112&lt;入牧日比較!$C$13,0,入牧日比較!$C$9*0.02*入牧日比較!$C$8)</f>
        <v>24</v>
      </c>
      <c r="Q112">
        <f>IF($H112&lt;入牧日比較!$C$14,0,入牧日比較!$C$9*0.02*入牧日比較!$C$8)</f>
        <v>24</v>
      </c>
      <c r="R112" s="3">
        <f t="shared" si="42"/>
        <v>133.14131605382056</v>
      </c>
      <c r="S112" s="3">
        <f t="shared" si="43"/>
        <v>102.48923726202086</v>
      </c>
      <c r="T112" s="3">
        <f t="shared" si="44"/>
        <v>80.581075978989858</v>
      </c>
      <c r="U112" s="3">
        <f t="shared" si="45"/>
        <v>64.354659788513061</v>
      </c>
      <c r="V112" s="3">
        <f t="shared" si="46"/>
        <v>51.947706369324386</v>
      </c>
      <c r="W112" s="3">
        <f t="shared" si="47"/>
        <v>207.61299126229727</v>
      </c>
      <c r="X112" s="3">
        <f t="shared" si="48"/>
        <v>125.15988396969506</v>
      </c>
      <c r="Y112" s="3">
        <f t="shared" si="49"/>
        <v>79.038079230297868</v>
      </c>
      <c r="Z112" s="3">
        <f t="shared" si="50"/>
        <v>51.575831854416705</v>
      </c>
      <c r="AA112" s="3">
        <f t="shared" si="51"/>
        <v>34.386933527881567</v>
      </c>
      <c r="AB112" s="3">
        <f t="shared" si="52"/>
        <v>214.79859700803985</v>
      </c>
      <c r="AC112" s="3">
        <f t="shared" si="53"/>
        <v>100.80054843805777</v>
      </c>
      <c r="AD112" s="3">
        <f t="shared" si="54"/>
        <v>51.021300752658725</v>
      </c>
      <c r="AE112" s="3">
        <f t="shared" si="55"/>
        <v>27.220590926297085</v>
      </c>
      <c r="AF112" s="3">
        <f t="shared" si="56"/>
        <v>15.027374149482272</v>
      </c>
      <c r="AG112">
        <f>IF(入牧日比較!$C$7-R112&gt;0,0,AG111+1)</f>
        <v>60</v>
      </c>
      <c r="AH112">
        <f>IF(入牧日比較!$C$7-S112&gt;0,0,AH111+1)</f>
        <v>48</v>
      </c>
      <c r="AI112">
        <f>IF(入牧日比較!$C$7-T112&gt;0,0,AI111+1)</f>
        <v>31</v>
      </c>
      <c r="AJ112">
        <f>IF(入牧日比較!$C$7-U112&gt;0,0,AJ111+1)</f>
        <v>9</v>
      </c>
      <c r="AK112">
        <f>IF(入牧日比較!$C$7-V112&gt;0,0,AK111+1)</f>
        <v>0</v>
      </c>
      <c r="AL112">
        <f>IF(入牧日比較!$C$7-W112&gt;0,0,AL111+1)</f>
        <v>56</v>
      </c>
      <c r="AM112">
        <f>IF(入牧日比較!$C$7-X112&gt;0,0,AM111+1)</f>
        <v>38</v>
      </c>
      <c r="AN112">
        <f>IF(入牧日比較!$C$7-Y112&gt;0,0,AN111+1)</f>
        <v>16</v>
      </c>
      <c r="AO112">
        <f>IF(入牧日比較!$C$7-Z112&gt;0,0,AO111+1)</f>
        <v>0</v>
      </c>
      <c r="AP112">
        <f>IF(入牧日比較!$C$7-AA112&gt;0,0,AP111+1)</f>
        <v>0</v>
      </c>
      <c r="AQ112">
        <f>IF(入牧日比較!$C$7-AB112&gt;0,0,AQ111+1)</f>
        <v>49</v>
      </c>
      <c r="AR112">
        <f>IF(入牧日比較!$C$7-AC112&gt;0,0,AR111+1)</f>
        <v>23</v>
      </c>
      <c r="AS112">
        <f>IF(入牧日比較!$C$7-AD112&gt;0,0,AS111+1)</f>
        <v>0</v>
      </c>
      <c r="AT112">
        <f>IF(入牧日比較!$C$7-AE112&gt;0,0,AT111+1)</f>
        <v>0</v>
      </c>
      <c r="AU112">
        <f>IF(入牧日比較!$C$7-AF112&gt;0,0,AU111+1)</f>
        <v>0</v>
      </c>
      <c r="AV112" s="1">
        <f t="shared" si="57"/>
        <v>42727</v>
      </c>
      <c r="AW112">
        <f t="shared" si="41"/>
        <v>6</v>
      </c>
    </row>
    <row r="113" spans="8:49" x14ac:dyDescent="0.45">
      <c r="H113" s="1">
        <f t="shared" si="58"/>
        <v>42730</v>
      </c>
      <c r="I113">
        <v>110</v>
      </c>
      <c r="J113" s="3">
        <f t="shared" si="38"/>
        <v>566.15354442223929</v>
      </c>
      <c r="K113" s="3">
        <f t="shared" si="39"/>
        <v>801.49395628625007</v>
      </c>
      <c r="L113" s="3">
        <f t="shared" si="40"/>
        <v>493.09850772665919</v>
      </c>
      <c r="M113">
        <f>IF(H113&lt;入牧日比較!$C$10,0,入牧日比較!$C$9*0.02*入牧日比較!$C$8)</f>
        <v>24</v>
      </c>
      <c r="N113">
        <f>IF($H113&lt;入牧日比較!$C$11,0,入牧日比較!$C$9*0.02*入牧日比較!$C$8)</f>
        <v>24</v>
      </c>
      <c r="O113">
        <f>IF($H113&lt;入牧日比較!$C$12,0,入牧日比較!$C$9*0.02*入牧日比較!$C$8)</f>
        <v>24</v>
      </c>
      <c r="P113">
        <f>IF($H113&lt;入牧日比較!$C$13,0,入牧日比較!$C$9*0.02*入牧日比較!$C$8)</f>
        <v>24</v>
      </c>
      <c r="Q113">
        <f>IF($H113&lt;入牧日比較!$C$14,0,入牧日比較!$C$9*0.02*入牧日比較!$C$8)</f>
        <v>24</v>
      </c>
      <c r="R113" s="3">
        <f t="shared" si="42"/>
        <v>133.64003754723558</v>
      </c>
      <c r="S113" s="3">
        <f t="shared" si="43"/>
        <v>102.9879587554359</v>
      </c>
      <c r="T113" s="3">
        <f t="shared" si="44"/>
        <v>81.079797472404891</v>
      </c>
      <c r="U113" s="3">
        <f t="shared" si="45"/>
        <v>64.853381281928094</v>
      </c>
      <c r="V113" s="3">
        <f t="shared" si="46"/>
        <v>52.446427862739412</v>
      </c>
      <c r="W113" s="3">
        <f t="shared" si="47"/>
        <v>209.57462269260131</v>
      </c>
      <c r="X113" s="3">
        <f t="shared" si="48"/>
        <v>126.67158974698587</v>
      </c>
      <c r="Y113" s="3">
        <f t="shared" si="49"/>
        <v>80.228206695117962</v>
      </c>
      <c r="Z113" s="3">
        <f t="shared" si="50"/>
        <v>52.527780337962703</v>
      </c>
      <c r="AA113" s="3">
        <f t="shared" si="51"/>
        <v>35.156766904098326</v>
      </c>
      <c r="AB113" s="3">
        <f t="shared" si="52"/>
        <v>217.87483205266565</v>
      </c>
      <c r="AC113" s="3">
        <f t="shared" si="53"/>
        <v>102.65989370864285</v>
      </c>
      <c r="AD113" s="3">
        <f t="shared" si="54"/>
        <v>52.198928166856703</v>
      </c>
      <c r="AE113" s="3">
        <f t="shared" si="55"/>
        <v>27.991618432471149</v>
      </c>
      <c r="AF113" s="3">
        <f t="shared" si="56"/>
        <v>15.543421736812348</v>
      </c>
      <c r="AG113">
        <f>IF(入牧日比較!$C$7-R113&gt;0,0,AG112+1)</f>
        <v>61</v>
      </c>
      <c r="AH113">
        <f>IF(入牧日比較!$C$7-S113&gt;0,0,AH112+1)</f>
        <v>49</v>
      </c>
      <c r="AI113">
        <f>IF(入牧日比較!$C$7-T113&gt;0,0,AI112+1)</f>
        <v>32</v>
      </c>
      <c r="AJ113">
        <f>IF(入牧日比較!$C$7-U113&gt;0,0,AJ112+1)</f>
        <v>10</v>
      </c>
      <c r="AK113">
        <f>IF(入牧日比較!$C$7-V113&gt;0,0,AK112+1)</f>
        <v>0</v>
      </c>
      <c r="AL113">
        <f>IF(入牧日比較!$C$7-W113&gt;0,0,AL112+1)</f>
        <v>57</v>
      </c>
      <c r="AM113">
        <f>IF(入牧日比較!$C$7-X113&gt;0,0,AM112+1)</f>
        <v>39</v>
      </c>
      <c r="AN113">
        <f>IF(入牧日比較!$C$7-Y113&gt;0,0,AN112+1)</f>
        <v>17</v>
      </c>
      <c r="AO113">
        <f>IF(入牧日比較!$C$7-Z113&gt;0,0,AO112+1)</f>
        <v>0</v>
      </c>
      <c r="AP113">
        <f>IF(入牧日比較!$C$7-AA113&gt;0,0,AP112+1)</f>
        <v>0</v>
      </c>
      <c r="AQ113">
        <f>IF(入牧日比較!$C$7-AB113&gt;0,0,AQ112+1)</f>
        <v>50</v>
      </c>
      <c r="AR113">
        <f>IF(入牧日比較!$C$7-AC113&gt;0,0,AR112+1)</f>
        <v>24</v>
      </c>
      <c r="AS113">
        <f>IF(入牧日比較!$C$7-AD113&gt;0,0,AS112+1)</f>
        <v>0</v>
      </c>
      <c r="AT113">
        <f>IF(入牧日比較!$C$7-AE113&gt;0,0,AT112+1)</f>
        <v>0</v>
      </c>
      <c r="AU113">
        <f>IF(入牧日比較!$C$7-AF113&gt;0,0,AU112+1)</f>
        <v>0</v>
      </c>
      <c r="AV113" s="1">
        <f t="shared" si="57"/>
        <v>42728</v>
      </c>
      <c r="AW113">
        <f t="shared" si="41"/>
        <v>6</v>
      </c>
    </row>
    <row r="114" spans="8:49" x14ac:dyDescent="0.45">
      <c r="H114" s="1">
        <f t="shared" si="58"/>
        <v>42731</v>
      </c>
      <c r="I114">
        <v>111</v>
      </c>
      <c r="J114" s="3">
        <f t="shared" si="38"/>
        <v>574.49298745112321</v>
      </c>
      <c r="K114" s="3">
        <f t="shared" si="39"/>
        <v>808.11521285234176</v>
      </c>
      <c r="L114" s="3">
        <f t="shared" si="40"/>
        <v>497.07925105454626</v>
      </c>
      <c r="M114">
        <f>IF(H114&lt;入牧日比較!$C$10,0,入牧日比較!$C$9*0.02*入牧日比較!$C$8)</f>
        <v>24</v>
      </c>
      <c r="N114">
        <f>IF($H114&lt;入牧日比較!$C$11,0,入牧日比較!$C$9*0.02*入牧日比較!$C$8)</f>
        <v>24</v>
      </c>
      <c r="O114">
        <f>IF($H114&lt;入牧日比較!$C$12,0,入牧日比較!$C$9*0.02*入牧日比較!$C$8)</f>
        <v>24</v>
      </c>
      <c r="P114">
        <f>IF($H114&lt;入牧日比較!$C$13,0,入牧日比較!$C$9*0.02*入牧日比較!$C$8)</f>
        <v>24</v>
      </c>
      <c r="Q114">
        <f>IF($H114&lt;入牧日比較!$C$14,0,入牧日比較!$C$9*0.02*入牧日比較!$C$8)</f>
        <v>24</v>
      </c>
      <c r="R114" s="3">
        <f t="shared" si="42"/>
        <v>134.13151951019077</v>
      </c>
      <c r="S114" s="3">
        <f t="shared" si="43"/>
        <v>103.47944071839109</v>
      </c>
      <c r="T114" s="3">
        <f t="shared" si="44"/>
        <v>81.571279435360083</v>
      </c>
      <c r="U114" s="3">
        <f t="shared" si="45"/>
        <v>65.344863244883285</v>
      </c>
      <c r="V114" s="3">
        <f t="shared" si="46"/>
        <v>52.937909825694604</v>
      </c>
      <c r="W114" s="3">
        <f t="shared" si="47"/>
        <v>211.52733667631742</v>
      </c>
      <c r="X114" s="3">
        <f t="shared" si="48"/>
        <v>128.17806452380051</v>
      </c>
      <c r="Y114" s="3">
        <f t="shared" si="49"/>
        <v>81.415737997266064</v>
      </c>
      <c r="Z114" s="3">
        <f t="shared" si="50"/>
        <v>53.479084167877232</v>
      </c>
      <c r="AA114" s="3">
        <f t="shared" si="51"/>
        <v>35.927447778830995</v>
      </c>
      <c r="AB114" s="3">
        <f t="shared" si="52"/>
        <v>220.9542901082697</v>
      </c>
      <c r="AC114" s="3">
        <f t="shared" si="53"/>
        <v>104.52593608194404</v>
      </c>
      <c r="AD114" s="3">
        <f t="shared" si="54"/>
        <v>53.384195065065136</v>
      </c>
      <c r="AE114" s="3">
        <f t="shared" si="55"/>
        <v>28.770177833514914</v>
      </c>
      <c r="AF114" s="3">
        <f t="shared" si="56"/>
        <v>16.066460840023456</v>
      </c>
      <c r="AG114">
        <f>IF(入牧日比較!$C$7-R114&gt;0,0,AG113+1)</f>
        <v>62</v>
      </c>
      <c r="AH114">
        <f>IF(入牧日比較!$C$7-S114&gt;0,0,AH113+1)</f>
        <v>50</v>
      </c>
      <c r="AI114">
        <f>IF(入牧日比較!$C$7-T114&gt;0,0,AI113+1)</f>
        <v>33</v>
      </c>
      <c r="AJ114">
        <f>IF(入牧日比較!$C$7-U114&gt;0,0,AJ113+1)</f>
        <v>11</v>
      </c>
      <c r="AK114">
        <f>IF(入牧日比較!$C$7-V114&gt;0,0,AK113+1)</f>
        <v>0</v>
      </c>
      <c r="AL114">
        <f>IF(入牧日比較!$C$7-W114&gt;0,0,AL113+1)</f>
        <v>58</v>
      </c>
      <c r="AM114">
        <f>IF(入牧日比較!$C$7-X114&gt;0,0,AM113+1)</f>
        <v>40</v>
      </c>
      <c r="AN114">
        <f>IF(入牧日比較!$C$7-Y114&gt;0,0,AN113+1)</f>
        <v>18</v>
      </c>
      <c r="AO114">
        <f>IF(入牧日比較!$C$7-Z114&gt;0,0,AO113+1)</f>
        <v>0</v>
      </c>
      <c r="AP114">
        <f>IF(入牧日比較!$C$7-AA114&gt;0,0,AP113+1)</f>
        <v>0</v>
      </c>
      <c r="AQ114">
        <f>IF(入牧日比較!$C$7-AB114&gt;0,0,AQ113+1)</f>
        <v>51</v>
      </c>
      <c r="AR114">
        <f>IF(入牧日比較!$C$7-AC114&gt;0,0,AR113+1)</f>
        <v>25</v>
      </c>
      <c r="AS114">
        <f>IF(入牧日比較!$C$7-AD114&gt;0,0,AS113+1)</f>
        <v>0</v>
      </c>
      <c r="AT114">
        <f>IF(入牧日比較!$C$7-AE114&gt;0,0,AT113+1)</f>
        <v>0</v>
      </c>
      <c r="AU114">
        <f>IF(入牧日比較!$C$7-AF114&gt;0,0,AU113+1)</f>
        <v>0</v>
      </c>
      <c r="AV114" s="1">
        <f t="shared" si="57"/>
        <v>42729</v>
      </c>
      <c r="AW114">
        <f t="shared" si="41"/>
        <v>6</v>
      </c>
    </row>
    <row r="115" spans="8:49" x14ac:dyDescent="0.45">
      <c r="H115" s="1">
        <f t="shared" si="58"/>
        <v>42732</v>
      </c>
      <c r="I115">
        <v>112</v>
      </c>
      <c r="J115" s="3">
        <f t="shared" si="38"/>
        <v>582.76679275331162</v>
      </c>
      <c r="K115" s="3">
        <f t="shared" si="39"/>
        <v>814.57966135107938</v>
      </c>
      <c r="L115" s="3">
        <f t="shared" si="40"/>
        <v>500.97146576104132</v>
      </c>
      <c r="M115">
        <f>IF(H115&lt;入牧日比較!$C$10,0,入牧日比較!$C$9*0.02*入牧日比較!$C$8)</f>
        <v>24</v>
      </c>
      <c r="N115">
        <f>IF($H115&lt;入牧日比較!$C$11,0,入牧日比較!$C$9*0.02*入牧日比較!$C$8)</f>
        <v>24</v>
      </c>
      <c r="O115">
        <f>IF($H115&lt;入牧日比較!$C$12,0,入牧日比較!$C$9*0.02*入牧日比較!$C$8)</f>
        <v>24</v>
      </c>
      <c r="P115">
        <f>IF($H115&lt;入牧日比較!$C$13,0,入牧日比較!$C$9*0.02*入牧日比較!$C$8)</f>
        <v>24</v>
      </c>
      <c r="Q115">
        <f>IF($H115&lt;入牧日比較!$C$14,0,入牧日比較!$C$9*0.02*入牧日比較!$C$8)</f>
        <v>24</v>
      </c>
      <c r="R115" s="3">
        <f t="shared" si="42"/>
        <v>134.61602368010492</v>
      </c>
      <c r="S115" s="3">
        <f t="shared" si="43"/>
        <v>103.96394488830524</v>
      </c>
      <c r="T115" s="3">
        <f t="shared" si="44"/>
        <v>82.055783605274229</v>
      </c>
      <c r="U115" s="3">
        <f t="shared" si="45"/>
        <v>65.829367414797431</v>
      </c>
      <c r="V115" s="3">
        <f t="shared" si="46"/>
        <v>53.42241399560875</v>
      </c>
      <c r="W115" s="3">
        <f t="shared" si="47"/>
        <v>213.47155158959123</v>
      </c>
      <c r="X115" s="3">
        <f t="shared" si="48"/>
        <v>129.67958155400893</v>
      </c>
      <c r="Y115" s="3">
        <f t="shared" si="49"/>
        <v>82.600842666416384</v>
      </c>
      <c r="Z115" s="3">
        <f t="shared" si="50"/>
        <v>54.429836049862473</v>
      </c>
      <c r="AA115" s="3">
        <f t="shared" si="51"/>
        <v>36.699010117057306</v>
      </c>
      <c r="AB115" s="3">
        <f t="shared" si="52"/>
        <v>224.03738945123089</v>
      </c>
      <c r="AC115" s="3">
        <f t="shared" si="53"/>
        <v>106.3988555867093</v>
      </c>
      <c r="AD115" s="3">
        <f t="shared" si="54"/>
        <v>54.577171842797462</v>
      </c>
      <c r="AE115" s="3">
        <f t="shared" si="55"/>
        <v>29.556290036818915</v>
      </c>
      <c r="AF115" s="3">
        <f t="shared" si="56"/>
        <v>16.596492561518392</v>
      </c>
      <c r="AG115">
        <f>IF(入牧日比較!$C$7-R115&gt;0,0,AG114+1)</f>
        <v>63</v>
      </c>
      <c r="AH115">
        <f>IF(入牧日比較!$C$7-S115&gt;0,0,AH114+1)</f>
        <v>51</v>
      </c>
      <c r="AI115">
        <f>IF(入牧日比較!$C$7-T115&gt;0,0,AI114+1)</f>
        <v>34</v>
      </c>
      <c r="AJ115">
        <f>IF(入牧日比較!$C$7-U115&gt;0,0,AJ114+1)</f>
        <v>12</v>
      </c>
      <c r="AK115">
        <f>IF(入牧日比較!$C$7-V115&gt;0,0,AK114+1)</f>
        <v>0</v>
      </c>
      <c r="AL115">
        <f>IF(入牧日比較!$C$7-W115&gt;0,0,AL114+1)</f>
        <v>59</v>
      </c>
      <c r="AM115">
        <f>IF(入牧日比較!$C$7-X115&gt;0,0,AM114+1)</f>
        <v>41</v>
      </c>
      <c r="AN115">
        <f>IF(入牧日比較!$C$7-Y115&gt;0,0,AN114+1)</f>
        <v>19</v>
      </c>
      <c r="AO115">
        <f>IF(入牧日比較!$C$7-Z115&gt;0,0,AO114+1)</f>
        <v>0</v>
      </c>
      <c r="AP115">
        <f>IF(入牧日比較!$C$7-AA115&gt;0,0,AP114+1)</f>
        <v>0</v>
      </c>
      <c r="AQ115">
        <f>IF(入牧日比較!$C$7-AB115&gt;0,0,AQ114+1)</f>
        <v>52</v>
      </c>
      <c r="AR115">
        <f>IF(入牧日比較!$C$7-AC115&gt;0,0,AR114+1)</f>
        <v>26</v>
      </c>
      <c r="AS115">
        <f>IF(入牧日比較!$C$7-AD115&gt;0,0,AS114+1)</f>
        <v>0</v>
      </c>
      <c r="AT115">
        <f>IF(入牧日比較!$C$7-AE115&gt;0,0,AT114+1)</f>
        <v>0</v>
      </c>
      <c r="AU115">
        <f>IF(入牧日比較!$C$7-AF115&gt;0,0,AU114+1)</f>
        <v>0</v>
      </c>
      <c r="AV115" s="1">
        <f t="shared" si="57"/>
        <v>42730</v>
      </c>
      <c r="AW115">
        <f t="shared" si="41"/>
        <v>6</v>
      </c>
    </row>
    <row r="116" spans="8:49" x14ac:dyDescent="0.45">
      <c r="H116" s="1">
        <f t="shared" si="58"/>
        <v>42733</v>
      </c>
      <c r="I116">
        <v>113</v>
      </c>
      <c r="J116" s="3">
        <f t="shared" si="38"/>
        <v>590.9728524434172</v>
      </c>
      <c r="K116" s="3">
        <f t="shared" si="39"/>
        <v>820.88940297811632</v>
      </c>
      <c r="L116" s="3">
        <f t="shared" si="40"/>
        <v>504.77621799628838</v>
      </c>
      <c r="M116">
        <f>IF(H116&lt;入牧日比較!$C$10,0,入牧日比較!$C$9*0.02*入牧日比較!$C$8)</f>
        <v>24</v>
      </c>
      <c r="N116">
        <f>IF($H116&lt;入牧日比較!$C$11,0,入牧日比較!$C$9*0.02*入牧日比較!$C$8)</f>
        <v>24</v>
      </c>
      <c r="O116">
        <f>IF($H116&lt;入牧日比較!$C$12,0,入牧日比較!$C$9*0.02*入牧日比較!$C$8)</f>
        <v>24</v>
      </c>
      <c r="P116">
        <f>IF($H116&lt;入牧日比較!$C$13,0,入牧日比較!$C$9*0.02*入牧日比較!$C$8)</f>
        <v>24</v>
      </c>
      <c r="Q116">
        <f>IF($H116&lt;入牧日比較!$C$14,0,入牧日比較!$C$9*0.02*入牧日比較!$C$8)</f>
        <v>24</v>
      </c>
      <c r="R116" s="3">
        <f t="shared" si="42"/>
        <v>135.09380018034358</v>
      </c>
      <c r="S116" s="3">
        <f t="shared" si="43"/>
        <v>104.44172138854388</v>
      </c>
      <c r="T116" s="3">
        <f t="shared" si="44"/>
        <v>82.533560105512876</v>
      </c>
      <c r="U116" s="3">
        <f t="shared" si="45"/>
        <v>66.307143915036079</v>
      </c>
      <c r="V116" s="3">
        <f t="shared" si="46"/>
        <v>53.900190495847404</v>
      </c>
      <c r="W116" s="3">
        <f t="shared" si="47"/>
        <v>215.40766968282659</v>
      </c>
      <c r="X116" s="3">
        <f t="shared" si="48"/>
        <v>131.17640454809944</v>
      </c>
      <c r="Y116" s="3">
        <f t="shared" si="49"/>
        <v>83.783685393514844</v>
      </c>
      <c r="Z116" s="3">
        <f t="shared" si="50"/>
        <v>55.380127335423197</v>
      </c>
      <c r="AA116" s="3">
        <f t="shared" si="51"/>
        <v>37.471489193880451</v>
      </c>
      <c r="AB116" s="3">
        <f t="shared" si="52"/>
        <v>227.12453842577924</v>
      </c>
      <c r="AC116" s="3">
        <f t="shared" si="53"/>
        <v>108.27883090690975</v>
      </c>
      <c r="AD116" s="3">
        <f t="shared" si="54"/>
        <v>55.777930937528481</v>
      </c>
      <c r="AE116" s="3">
        <f t="shared" si="55"/>
        <v>30.349979061753103</v>
      </c>
      <c r="AF116" s="3">
        <f t="shared" si="56"/>
        <v>17.133521115840615</v>
      </c>
      <c r="AG116">
        <f>IF(入牧日比較!$C$7-R116&gt;0,0,AG115+1)</f>
        <v>64</v>
      </c>
      <c r="AH116">
        <f>IF(入牧日比較!$C$7-S116&gt;0,0,AH115+1)</f>
        <v>52</v>
      </c>
      <c r="AI116">
        <f>IF(入牧日比較!$C$7-T116&gt;0,0,AI115+1)</f>
        <v>35</v>
      </c>
      <c r="AJ116">
        <f>IF(入牧日比較!$C$7-U116&gt;0,0,AJ115+1)</f>
        <v>13</v>
      </c>
      <c r="AK116">
        <f>IF(入牧日比較!$C$7-V116&gt;0,0,AK115+1)</f>
        <v>0</v>
      </c>
      <c r="AL116">
        <f>IF(入牧日比較!$C$7-W116&gt;0,0,AL115+1)</f>
        <v>60</v>
      </c>
      <c r="AM116">
        <f>IF(入牧日比較!$C$7-X116&gt;0,0,AM115+1)</f>
        <v>42</v>
      </c>
      <c r="AN116">
        <f>IF(入牧日比較!$C$7-Y116&gt;0,0,AN115+1)</f>
        <v>20</v>
      </c>
      <c r="AO116">
        <f>IF(入牧日比較!$C$7-Z116&gt;0,0,AO115+1)</f>
        <v>0</v>
      </c>
      <c r="AP116">
        <f>IF(入牧日比較!$C$7-AA116&gt;0,0,AP115+1)</f>
        <v>0</v>
      </c>
      <c r="AQ116">
        <f>IF(入牧日比較!$C$7-AB116&gt;0,0,AQ115+1)</f>
        <v>53</v>
      </c>
      <c r="AR116">
        <f>IF(入牧日比較!$C$7-AC116&gt;0,0,AR115+1)</f>
        <v>27</v>
      </c>
      <c r="AS116">
        <f>IF(入牧日比較!$C$7-AD116&gt;0,0,AS115+1)</f>
        <v>0</v>
      </c>
      <c r="AT116">
        <f>IF(入牧日比較!$C$7-AE116&gt;0,0,AT115+1)</f>
        <v>0</v>
      </c>
      <c r="AU116">
        <f>IF(入牧日比較!$C$7-AF116&gt;0,0,AU115+1)</f>
        <v>0</v>
      </c>
      <c r="AV116" s="1">
        <f t="shared" si="57"/>
        <v>42731</v>
      </c>
      <c r="AW116">
        <f t="shared" si="41"/>
        <v>6</v>
      </c>
    </row>
    <row r="117" spans="8:49" x14ac:dyDescent="0.45">
      <c r="H117" s="1">
        <f t="shared" si="58"/>
        <v>42734</v>
      </c>
      <c r="I117">
        <v>114</v>
      </c>
      <c r="J117" s="3">
        <f t="shared" si="38"/>
        <v>599.10917657083473</v>
      </c>
      <c r="K117" s="3">
        <f t="shared" si="39"/>
        <v>827.04661638895766</v>
      </c>
      <c r="L117" s="3">
        <f t="shared" si="40"/>
        <v>508.4946173957436</v>
      </c>
      <c r="M117">
        <f>IF(H117&lt;入牧日比較!$C$10,0,入牧日比較!$C$9*0.02*入牧日比較!$C$8)</f>
        <v>24</v>
      </c>
      <c r="N117">
        <f>IF($H117&lt;入牧日比較!$C$11,0,入牧日比較!$C$9*0.02*入牧日比較!$C$8)</f>
        <v>24</v>
      </c>
      <c r="O117">
        <f>IF($H117&lt;入牧日比較!$C$12,0,入牧日比較!$C$9*0.02*入牧日比較!$C$8)</f>
        <v>24</v>
      </c>
      <c r="P117">
        <f>IF($H117&lt;入牧日比較!$C$13,0,入牧日比較!$C$9*0.02*入牧日比較!$C$8)</f>
        <v>24</v>
      </c>
      <c r="Q117">
        <f>IF($H117&lt;入牧日比較!$C$14,0,入牧日比較!$C$9*0.02*入牧日比較!$C$8)</f>
        <v>24</v>
      </c>
      <c r="R117" s="3">
        <f t="shared" si="42"/>
        <v>135.5650881395643</v>
      </c>
      <c r="S117" s="3">
        <f t="shared" si="43"/>
        <v>104.9130093477646</v>
      </c>
      <c r="T117" s="3">
        <f t="shared" si="44"/>
        <v>83.004848064733594</v>
      </c>
      <c r="U117" s="3">
        <f t="shared" si="45"/>
        <v>66.778431874256796</v>
      </c>
      <c r="V117" s="3">
        <f t="shared" si="46"/>
        <v>54.371478455068114</v>
      </c>
      <c r="W117" s="3">
        <f t="shared" si="47"/>
        <v>217.33607777769407</v>
      </c>
      <c r="X117" s="3">
        <f t="shared" si="48"/>
        <v>132.66878801687906</v>
      </c>
      <c r="Y117" s="3">
        <f t="shared" si="49"/>
        <v>84.964426121957317</v>
      </c>
      <c r="Z117" s="3">
        <f t="shared" si="50"/>
        <v>56.330047926012853</v>
      </c>
      <c r="AA117" s="3">
        <f t="shared" si="51"/>
        <v>38.244921355667728</v>
      </c>
      <c r="AB117" s="3">
        <f t="shared" si="52"/>
        <v>230.21613566106282</v>
      </c>
      <c r="AC117" s="3">
        <f t="shared" si="53"/>
        <v>110.16603924542106</v>
      </c>
      <c r="AD117" s="3">
        <f t="shared" si="54"/>
        <v>56.98654658745653</v>
      </c>
      <c r="AE117" s="3">
        <f t="shared" si="55"/>
        <v>31.151271797925446</v>
      </c>
      <c r="AF117" s="3">
        <f t="shared" si="56"/>
        <v>17.677553631453428</v>
      </c>
      <c r="AG117">
        <f>IF(入牧日比較!$C$7-R117&gt;0,0,AG116+1)</f>
        <v>65</v>
      </c>
      <c r="AH117">
        <f>IF(入牧日比較!$C$7-S117&gt;0,0,AH116+1)</f>
        <v>53</v>
      </c>
      <c r="AI117">
        <f>IF(入牧日比較!$C$7-T117&gt;0,0,AI116+1)</f>
        <v>36</v>
      </c>
      <c r="AJ117">
        <f>IF(入牧日比較!$C$7-U117&gt;0,0,AJ116+1)</f>
        <v>14</v>
      </c>
      <c r="AK117">
        <f>IF(入牧日比較!$C$7-V117&gt;0,0,AK116+1)</f>
        <v>0</v>
      </c>
      <c r="AL117">
        <f>IF(入牧日比較!$C$7-W117&gt;0,0,AL116+1)</f>
        <v>61</v>
      </c>
      <c r="AM117">
        <f>IF(入牧日比較!$C$7-X117&gt;0,0,AM116+1)</f>
        <v>43</v>
      </c>
      <c r="AN117">
        <f>IF(入牧日比較!$C$7-Y117&gt;0,0,AN116+1)</f>
        <v>21</v>
      </c>
      <c r="AO117">
        <f>IF(入牧日比較!$C$7-Z117&gt;0,0,AO116+1)</f>
        <v>0</v>
      </c>
      <c r="AP117">
        <f>IF(入牧日比較!$C$7-AA117&gt;0,0,AP116+1)</f>
        <v>0</v>
      </c>
      <c r="AQ117">
        <f>IF(入牧日比較!$C$7-AB117&gt;0,0,AQ116+1)</f>
        <v>54</v>
      </c>
      <c r="AR117">
        <f>IF(入牧日比較!$C$7-AC117&gt;0,0,AR116+1)</f>
        <v>28</v>
      </c>
      <c r="AS117">
        <f>IF(入牧日比較!$C$7-AD117&gt;0,0,AS116+1)</f>
        <v>0</v>
      </c>
      <c r="AT117">
        <f>IF(入牧日比較!$C$7-AE117&gt;0,0,AT116+1)</f>
        <v>0</v>
      </c>
      <c r="AU117">
        <f>IF(入牧日比較!$C$7-AF117&gt;0,0,AU116+1)</f>
        <v>0</v>
      </c>
      <c r="AV117" s="1">
        <f t="shared" si="57"/>
        <v>42732</v>
      </c>
      <c r="AW117">
        <f t="shared" si="41"/>
        <v>6</v>
      </c>
    </row>
    <row r="118" spans="8:49" x14ac:dyDescent="0.45">
      <c r="H118" s="1">
        <f t="shared" si="58"/>
        <v>42735</v>
      </c>
      <c r="I118">
        <v>115</v>
      </c>
      <c r="J118" s="3">
        <f t="shared" si="38"/>
        <v>607.17389128245384</v>
      </c>
      <c r="K118" s="3">
        <f t="shared" si="39"/>
        <v>833.05354904074295</v>
      </c>
      <c r="L118" s="3">
        <f t="shared" si="40"/>
        <v>512.12781273701933</v>
      </c>
      <c r="M118">
        <f>IF(H118&lt;入牧日比較!$C$10,0,入牧日比較!$C$9*0.02*入牧日比較!$C$8)</f>
        <v>24</v>
      </c>
      <c r="N118">
        <f>IF($H118&lt;入牧日比較!$C$11,0,入牧日比較!$C$9*0.02*入牧日比較!$C$8)</f>
        <v>24</v>
      </c>
      <c r="O118">
        <f>IF($H118&lt;入牧日比較!$C$12,0,入牧日比較!$C$9*0.02*入牧日比較!$C$8)</f>
        <v>24</v>
      </c>
      <c r="P118">
        <f>IF($H118&lt;入牧日比較!$C$13,0,入牧日比較!$C$9*0.02*入牧日比較!$C$8)</f>
        <v>24</v>
      </c>
      <c r="Q118">
        <f>IF($H118&lt;入牧日比較!$C$14,0,入牧日比較!$C$9*0.02*入牧日比較!$C$8)</f>
        <v>24</v>
      </c>
      <c r="R118" s="3">
        <f t="shared" si="42"/>
        <v>136.0301162727406</v>
      </c>
      <c r="S118" s="3">
        <f t="shared" si="43"/>
        <v>105.3780374809409</v>
      </c>
      <c r="T118" s="3">
        <f t="shared" si="44"/>
        <v>83.469876197909898</v>
      </c>
      <c r="U118" s="3">
        <f t="shared" si="45"/>
        <v>67.2434600074331</v>
      </c>
      <c r="V118" s="3">
        <f t="shared" si="46"/>
        <v>54.836506588244418</v>
      </c>
      <c r="W118" s="3">
        <f t="shared" si="47"/>
        <v>219.25714793090796</v>
      </c>
      <c r="X118" s="3">
        <f t="shared" si="48"/>
        <v>134.15697760427159</v>
      </c>
      <c r="Y118" s="3">
        <f t="shared" si="49"/>
        <v>86.143220143824919</v>
      </c>
      <c r="Z118" s="3">
        <f t="shared" si="50"/>
        <v>57.279686194057156</v>
      </c>
      <c r="AA118" s="3">
        <f t="shared" si="51"/>
        <v>39.019343807104704</v>
      </c>
      <c r="AB118" s="3">
        <f t="shared" si="52"/>
        <v>233.31257029120269</v>
      </c>
      <c r="AC118" s="3">
        <f t="shared" si="53"/>
        <v>112.06065620659612</v>
      </c>
      <c r="AD118" s="3">
        <f t="shared" si="54"/>
        <v>58.203094611191453</v>
      </c>
      <c r="AE118" s="3">
        <f t="shared" si="55"/>
        <v>31.960197780994029</v>
      </c>
      <c r="AF118" s="3">
        <f t="shared" si="56"/>
        <v>18.228599964719269</v>
      </c>
      <c r="AG118">
        <f>IF(入牧日比較!$C$7-R118&gt;0,0,AG117+1)</f>
        <v>66</v>
      </c>
      <c r="AH118">
        <f>IF(入牧日比較!$C$7-S118&gt;0,0,AH117+1)</f>
        <v>54</v>
      </c>
      <c r="AI118">
        <f>IF(入牧日比較!$C$7-T118&gt;0,0,AI117+1)</f>
        <v>37</v>
      </c>
      <c r="AJ118">
        <f>IF(入牧日比較!$C$7-U118&gt;0,0,AJ117+1)</f>
        <v>15</v>
      </c>
      <c r="AK118">
        <f>IF(入牧日比較!$C$7-V118&gt;0,0,AK117+1)</f>
        <v>0</v>
      </c>
      <c r="AL118">
        <f>IF(入牧日比較!$C$7-W118&gt;0,0,AL117+1)</f>
        <v>62</v>
      </c>
      <c r="AM118">
        <f>IF(入牧日比較!$C$7-X118&gt;0,0,AM117+1)</f>
        <v>44</v>
      </c>
      <c r="AN118">
        <f>IF(入牧日比較!$C$7-Y118&gt;0,0,AN117+1)</f>
        <v>22</v>
      </c>
      <c r="AO118">
        <f>IF(入牧日比較!$C$7-Z118&gt;0,0,AO117+1)</f>
        <v>0</v>
      </c>
      <c r="AP118">
        <f>IF(入牧日比較!$C$7-AA118&gt;0,0,AP117+1)</f>
        <v>0</v>
      </c>
      <c r="AQ118">
        <f>IF(入牧日比較!$C$7-AB118&gt;0,0,AQ117+1)</f>
        <v>55</v>
      </c>
      <c r="AR118">
        <f>IF(入牧日比較!$C$7-AC118&gt;0,0,AR117+1)</f>
        <v>29</v>
      </c>
      <c r="AS118">
        <f>IF(入牧日比較!$C$7-AD118&gt;0,0,AS117+1)</f>
        <v>0</v>
      </c>
      <c r="AT118">
        <f>IF(入牧日比較!$C$7-AE118&gt;0,0,AT117+1)</f>
        <v>0</v>
      </c>
      <c r="AU118">
        <f>IF(入牧日比較!$C$7-AF118&gt;0,0,AU117+1)</f>
        <v>0</v>
      </c>
      <c r="AV118" s="1">
        <f t="shared" si="57"/>
        <v>42733</v>
      </c>
      <c r="AW118">
        <f t="shared" si="41"/>
        <v>6</v>
      </c>
    </row>
    <row r="119" spans="8:49" x14ac:dyDescent="0.45">
      <c r="H119" s="1">
        <f t="shared" si="58"/>
        <v>42736</v>
      </c>
      <c r="I119">
        <v>116</v>
      </c>
      <c r="J119" s="3">
        <f t="shared" si="38"/>
        <v>615.16523684919639</v>
      </c>
      <c r="K119" s="3">
        <f t="shared" si="39"/>
        <v>838.91250897967041</v>
      </c>
      <c r="L119" s="3">
        <f t="shared" si="40"/>
        <v>515.67698780156297</v>
      </c>
      <c r="M119">
        <f>IF(H119&lt;入牧日比較!$C$10,0,入牧日比較!$C$9*0.02*入牧日比較!$C$8)</f>
        <v>24</v>
      </c>
      <c r="N119">
        <f>IF($H119&lt;入牧日比較!$C$11,0,入牧日比較!$C$9*0.02*入牧日比較!$C$8)</f>
        <v>24</v>
      </c>
      <c r="O119">
        <f>IF($H119&lt;入牧日比較!$C$12,0,入牧日比較!$C$9*0.02*入牧日比較!$C$8)</f>
        <v>24</v>
      </c>
      <c r="P119">
        <f>IF($H119&lt;入牧日比較!$C$13,0,入牧日比較!$C$9*0.02*入牧日比較!$C$8)</f>
        <v>24</v>
      </c>
      <c r="Q119">
        <f>IF($H119&lt;入牧日比較!$C$14,0,入牧日比較!$C$9*0.02*入牧日比較!$C$8)</f>
        <v>24</v>
      </c>
      <c r="R119" s="3">
        <f t="shared" si="42"/>
        <v>136.48910342653792</v>
      </c>
      <c r="S119" s="3">
        <f t="shared" si="43"/>
        <v>105.83702463473823</v>
      </c>
      <c r="T119" s="3">
        <f t="shared" si="44"/>
        <v>83.928863351707221</v>
      </c>
      <c r="U119" s="3">
        <f t="shared" si="45"/>
        <v>67.702447161230424</v>
      </c>
      <c r="V119" s="3">
        <f t="shared" si="46"/>
        <v>55.295493742041742</v>
      </c>
      <c r="W119" s="3">
        <f t="shared" si="47"/>
        <v>221.17123806637665</v>
      </c>
      <c r="X119" s="3">
        <f t="shared" si="48"/>
        <v>135.64121040919835</v>
      </c>
      <c r="Y119" s="3">
        <f t="shared" si="49"/>
        <v>87.320218200003566</v>
      </c>
      <c r="Z119" s="3">
        <f t="shared" si="50"/>
        <v>58.229128918824919</v>
      </c>
      <c r="AA119" s="3">
        <f t="shared" si="51"/>
        <v>39.794794421479047</v>
      </c>
      <c r="AB119" s="3">
        <f t="shared" si="52"/>
        <v>236.41422217698931</v>
      </c>
      <c r="AC119" s="3">
        <f t="shared" si="53"/>
        <v>113.96285569570784</v>
      </c>
      <c r="AD119" s="3">
        <f t="shared" si="54"/>
        <v>59.427652206542341</v>
      </c>
      <c r="AE119" s="3">
        <f t="shared" si="55"/>
        <v>32.776788984704631</v>
      </c>
      <c r="AF119" s="3">
        <f t="shared" si="56"/>
        <v>18.78667252533327</v>
      </c>
      <c r="AG119">
        <f>IF(入牧日比較!$C$7-R119&gt;0,0,AG118+1)</f>
        <v>67</v>
      </c>
      <c r="AH119">
        <f>IF(入牧日比較!$C$7-S119&gt;0,0,AH118+1)</f>
        <v>55</v>
      </c>
      <c r="AI119">
        <f>IF(入牧日比較!$C$7-T119&gt;0,0,AI118+1)</f>
        <v>38</v>
      </c>
      <c r="AJ119">
        <f>IF(入牧日比較!$C$7-U119&gt;0,0,AJ118+1)</f>
        <v>16</v>
      </c>
      <c r="AK119">
        <f>IF(入牧日比較!$C$7-V119&gt;0,0,AK118+1)</f>
        <v>0</v>
      </c>
      <c r="AL119">
        <f>IF(入牧日比較!$C$7-W119&gt;0,0,AL118+1)</f>
        <v>63</v>
      </c>
      <c r="AM119">
        <f>IF(入牧日比較!$C$7-X119&gt;0,0,AM118+1)</f>
        <v>45</v>
      </c>
      <c r="AN119">
        <f>IF(入牧日比較!$C$7-Y119&gt;0,0,AN118+1)</f>
        <v>23</v>
      </c>
      <c r="AO119">
        <f>IF(入牧日比較!$C$7-Z119&gt;0,0,AO118+1)</f>
        <v>0</v>
      </c>
      <c r="AP119">
        <f>IF(入牧日比較!$C$7-AA119&gt;0,0,AP118+1)</f>
        <v>0</v>
      </c>
      <c r="AQ119">
        <f>IF(入牧日比較!$C$7-AB119&gt;0,0,AQ118+1)</f>
        <v>56</v>
      </c>
      <c r="AR119">
        <f>IF(入牧日比較!$C$7-AC119&gt;0,0,AR118+1)</f>
        <v>30</v>
      </c>
      <c r="AS119">
        <f>IF(入牧日比較!$C$7-AD119&gt;0,0,AS118+1)</f>
        <v>0</v>
      </c>
      <c r="AT119">
        <f>IF(入牧日比較!$C$7-AE119&gt;0,0,AT118+1)</f>
        <v>0</v>
      </c>
      <c r="AU119">
        <f>IF(入牧日比較!$C$7-AF119&gt;0,0,AU118+1)</f>
        <v>0</v>
      </c>
      <c r="AV119" s="1">
        <f t="shared" si="57"/>
        <v>42734</v>
      </c>
      <c r="AW119">
        <f t="shared" si="41"/>
        <v>6</v>
      </c>
    </row>
    <row r="120" spans="8:49" x14ac:dyDescent="0.45">
      <c r="H120" s="1">
        <f t="shared" si="58"/>
        <v>42737</v>
      </c>
      <c r="I120">
        <v>117</v>
      </c>
      <c r="J120" s="3">
        <f t="shared" si="38"/>
        <v>623.08156556942822</v>
      </c>
      <c r="K120" s="3">
        <f t="shared" si="39"/>
        <v>844.62585706497634</v>
      </c>
      <c r="L120" s="3">
        <f t="shared" si="40"/>
        <v>519.143357437855</v>
      </c>
      <c r="M120">
        <f>IF(H120&lt;入牧日比較!$C$10,0,入牧日比較!$C$9*0.02*入牧日比較!$C$8)</f>
        <v>24</v>
      </c>
      <c r="N120">
        <f>IF($H120&lt;入牧日比較!$C$11,0,入牧日比較!$C$9*0.02*入牧日比較!$C$8)</f>
        <v>24</v>
      </c>
      <c r="O120">
        <f>IF($H120&lt;入牧日比較!$C$12,0,入牧日比較!$C$9*0.02*入牧日比較!$C$8)</f>
        <v>24</v>
      </c>
      <c r="P120">
        <f>IF($H120&lt;入牧日比較!$C$13,0,入牧日比較!$C$9*0.02*入牧日比較!$C$8)</f>
        <v>24</v>
      </c>
      <c r="Q120">
        <f>IF($H120&lt;入牧日比較!$C$14,0,入牧日比較!$C$9*0.02*入牧日比較!$C$8)</f>
        <v>24</v>
      </c>
      <c r="R120" s="3">
        <f t="shared" si="42"/>
        <v>136.94225909150842</v>
      </c>
      <c r="S120" s="3">
        <f t="shared" si="43"/>
        <v>106.29018029970872</v>
      </c>
      <c r="T120" s="3">
        <f t="shared" si="44"/>
        <v>84.382019016677717</v>
      </c>
      <c r="U120" s="3">
        <f t="shared" si="45"/>
        <v>68.155602826200919</v>
      </c>
      <c r="V120" s="3">
        <f t="shared" si="46"/>
        <v>55.748649407012238</v>
      </c>
      <c r="W120" s="3">
        <f t="shared" si="47"/>
        <v>223.07869257727097</v>
      </c>
      <c r="X120" s="3">
        <f t="shared" si="48"/>
        <v>137.12171529659744</v>
      </c>
      <c r="Y120" s="3">
        <f t="shared" si="49"/>
        <v>88.495566583179993</v>
      </c>
      <c r="Z120" s="3">
        <f t="shared" si="50"/>
        <v>59.178461235350284</v>
      </c>
      <c r="AA120" s="3">
        <f t="shared" si="51"/>
        <v>40.571311571795761</v>
      </c>
      <c r="AB120" s="3">
        <f t="shared" si="52"/>
        <v>239.52146212807398</v>
      </c>
      <c r="AC120" s="3">
        <f t="shared" si="53"/>
        <v>115.87280983345347</v>
      </c>
      <c r="AD120" s="3">
        <f t="shared" si="54"/>
        <v>60.660297766744748</v>
      </c>
      <c r="AE120" s="3">
        <f t="shared" si="55"/>
        <v>33.601079627929117</v>
      </c>
      <c r="AF120" s="3">
        <f t="shared" si="56"/>
        <v>19.351786112504399</v>
      </c>
      <c r="AG120">
        <f>IF(入牧日比較!$C$7-R120&gt;0,0,AG119+1)</f>
        <v>68</v>
      </c>
      <c r="AH120">
        <f>IF(入牧日比較!$C$7-S120&gt;0,0,AH119+1)</f>
        <v>56</v>
      </c>
      <c r="AI120">
        <f>IF(入牧日比較!$C$7-T120&gt;0,0,AI119+1)</f>
        <v>39</v>
      </c>
      <c r="AJ120">
        <f>IF(入牧日比較!$C$7-U120&gt;0,0,AJ119+1)</f>
        <v>17</v>
      </c>
      <c r="AK120">
        <f>IF(入牧日比較!$C$7-V120&gt;0,0,AK119+1)</f>
        <v>0</v>
      </c>
      <c r="AL120">
        <f>IF(入牧日比較!$C$7-W120&gt;0,0,AL119+1)</f>
        <v>64</v>
      </c>
      <c r="AM120">
        <f>IF(入牧日比較!$C$7-X120&gt;0,0,AM119+1)</f>
        <v>46</v>
      </c>
      <c r="AN120">
        <f>IF(入牧日比較!$C$7-Y120&gt;0,0,AN119+1)</f>
        <v>24</v>
      </c>
      <c r="AO120">
        <f>IF(入牧日比較!$C$7-Z120&gt;0,0,AO119+1)</f>
        <v>0</v>
      </c>
      <c r="AP120">
        <f>IF(入牧日比較!$C$7-AA120&gt;0,0,AP119+1)</f>
        <v>0</v>
      </c>
      <c r="AQ120">
        <f>IF(入牧日比較!$C$7-AB120&gt;0,0,AQ119+1)</f>
        <v>57</v>
      </c>
      <c r="AR120">
        <f>IF(入牧日比較!$C$7-AC120&gt;0,0,AR119+1)</f>
        <v>31</v>
      </c>
      <c r="AS120">
        <f>IF(入牧日比較!$C$7-AD120&gt;0,0,AS119+1)</f>
        <v>1</v>
      </c>
      <c r="AT120">
        <f>IF(入牧日比較!$C$7-AE120&gt;0,0,AT119+1)</f>
        <v>0</v>
      </c>
      <c r="AU120">
        <f>IF(入牧日比較!$C$7-AF120&gt;0,0,AU119+1)</f>
        <v>0</v>
      </c>
      <c r="AV120" s="1">
        <f t="shared" si="57"/>
        <v>42735</v>
      </c>
      <c r="AW120">
        <f t="shared" si="41"/>
        <v>5</v>
      </c>
    </row>
    <row r="121" spans="8:49" x14ac:dyDescent="0.45">
      <c r="H121" s="1">
        <f t="shared" si="58"/>
        <v>42738</v>
      </c>
      <c r="I121">
        <v>118</v>
      </c>
      <c r="J121" s="3">
        <f t="shared" si="38"/>
        <v>630.92133956180419</v>
      </c>
      <c r="K121" s="3">
        <f t="shared" si="39"/>
        <v>850.19599961933625</v>
      </c>
      <c r="L121" s="3">
        <f t="shared" si="40"/>
        <v>522.52816382230594</v>
      </c>
      <c r="M121">
        <f>IF(H121&lt;入牧日比較!$C$10,0,入牧日比較!$C$9*0.02*入牧日比較!$C$8)</f>
        <v>24</v>
      </c>
      <c r="N121">
        <f>IF($H121&lt;入牧日比較!$C$11,0,入牧日比較!$C$9*0.02*入牧日比較!$C$8)</f>
        <v>24</v>
      </c>
      <c r="O121">
        <f>IF($H121&lt;入牧日比較!$C$12,0,入牧日比較!$C$9*0.02*入牧日比較!$C$8)</f>
        <v>24</v>
      </c>
      <c r="P121">
        <f>IF($H121&lt;入牧日比較!$C$13,0,入牧日比較!$C$9*0.02*入牧日比較!$C$8)</f>
        <v>24</v>
      </c>
      <c r="Q121">
        <f>IF($H121&lt;入牧日比較!$C$14,0,入牧日比較!$C$9*0.02*入牧日比較!$C$8)</f>
        <v>24</v>
      </c>
      <c r="R121" s="3">
        <f t="shared" si="42"/>
        <v>137.38978388338276</v>
      </c>
      <c r="S121" s="3">
        <f t="shared" si="43"/>
        <v>106.73770509158305</v>
      </c>
      <c r="T121" s="3">
        <f t="shared" si="44"/>
        <v>84.829543808552046</v>
      </c>
      <c r="U121" s="3">
        <f t="shared" si="45"/>
        <v>68.603127618075249</v>
      </c>
      <c r="V121" s="3">
        <f t="shared" si="46"/>
        <v>56.196174198886567</v>
      </c>
      <c r="W121" s="3">
        <f t="shared" si="47"/>
        <v>224.97984289949284</v>
      </c>
      <c r="X121" s="3">
        <f t="shared" si="48"/>
        <v>138.59871319769559</v>
      </c>
      <c r="Y121" s="3">
        <f t="shared" si="49"/>
        <v>89.6694072428498</v>
      </c>
      <c r="Z121" s="3">
        <f t="shared" si="50"/>
        <v>60.127766594817452</v>
      </c>
      <c r="AA121" s="3">
        <f t="shared" si="51"/>
        <v>41.348933980580775</v>
      </c>
      <c r="AB121" s="3">
        <f t="shared" si="52"/>
        <v>242.63465212468134</v>
      </c>
      <c r="AC121" s="3">
        <f t="shared" si="53"/>
        <v>117.79068888390013</v>
      </c>
      <c r="AD121" s="3">
        <f t="shared" si="54"/>
        <v>61.901110712617687</v>
      </c>
      <c r="AE121" s="3">
        <f t="shared" si="55"/>
        <v>34.433105995575538</v>
      </c>
      <c r="AF121" s="3">
        <f t="shared" si="56"/>
        <v>19.923957761216187</v>
      </c>
      <c r="AG121">
        <f>IF(入牧日比較!$C$7-R121&gt;0,0,AG120+1)</f>
        <v>69</v>
      </c>
      <c r="AH121">
        <f>IF(入牧日比較!$C$7-S121&gt;0,0,AH120+1)</f>
        <v>57</v>
      </c>
      <c r="AI121">
        <f>IF(入牧日比較!$C$7-T121&gt;0,0,AI120+1)</f>
        <v>40</v>
      </c>
      <c r="AJ121">
        <f>IF(入牧日比較!$C$7-U121&gt;0,0,AJ120+1)</f>
        <v>18</v>
      </c>
      <c r="AK121">
        <f>IF(入牧日比較!$C$7-V121&gt;0,0,AK120+1)</f>
        <v>0</v>
      </c>
      <c r="AL121">
        <f>IF(入牧日比較!$C$7-W121&gt;0,0,AL120+1)</f>
        <v>65</v>
      </c>
      <c r="AM121">
        <f>IF(入牧日比較!$C$7-X121&gt;0,0,AM120+1)</f>
        <v>47</v>
      </c>
      <c r="AN121">
        <f>IF(入牧日比較!$C$7-Y121&gt;0,0,AN120+1)</f>
        <v>25</v>
      </c>
      <c r="AO121">
        <f>IF(入牧日比較!$C$7-Z121&gt;0,0,AO120+1)</f>
        <v>1</v>
      </c>
      <c r="AP121">
        <f>IF(入牧日比較!$C$7-AA121&gt;0,0,AP120+1)</f>
        <v>0</v>
      </c>
      <c r="AQ121">
        <f>IF(入牧日比較!$C$7-AB121&gt;0,0,AQ120+1)</f>
        <v>58</v>
      </c>
      <c r="AR121">
        <f>IF(入牧日比較!$C$7-AC121&gt;0,0,AR120+1)</f>
        <v>32</v>
      </c>
      <c r="AS121">
        <f>IF(入牧日比較!$C$7-AD121&gt;0,0,AS120+1)</f>
        <v>2</v>
      </c>
      <c r="AT121">
        <f>IF(入牧日比較!$C$7-AE121&gt;0,0,AT120+1)</f>
        <v>0</v>
      </c>
      <c r="AU121">
        <f>IF(入牧日比較!$C$7-AF121&gt;0,0,AU120+1)</f>
        <v>0</v>
      </c>
      <c r="AV121" s="1">
        <f t="shared" si="57"/>
        <v>42736</v>
      </c>
      <c r="AW121">
        <f t="shared" si="41"/>
        <v>4</v>
      </c>
    </row>
    <row r="122" spans="8:49" x14ac:dyDescent="0.45">
      <c r="H122" s="1">
        <f t="shared" si="58"/>
        <v>42739</v>
      </c>
      <c r="I122">
        <v>119</v>
      </c>
      <c r="J122" s="3">
        <f t="shared" si="38"/>
        <v>638.68312845961577</v>
      </c>
      <c r="K122" s="3">
        <f t="shared" si="39"/>
        <v>855.62538149468253</v>
      </c>
      <c r="L122" s="3">
        <f t="shared" si="40"/>
        <v>525.83267291359675</v>
      </c>
      <c r="M122">
        <f>IF(H122&lt;入牧日比較!$C$10,0,入牧日比較!$C$9*0.02*入牧日比較!$C$8)</f>
        <v>24</v>
      </c>
      <c r="N122">
        <f>IF($H122&lt;入牧日比較!$C$11,0,入牧日比較!$C$9*0.02*入牧日比較!$C$8)</f>
        <v>24</v>
      </c>
      <c r="O122">
        <f>IF($H122&lt;入牧日比較!$C$12,0,入牧日比較!$C$9*0.02*入牧日比較!$C$8)</f>
        <v>24</v>
      </c>
      <c r="P122">
        <f>IF($H122&lt;入牧日比較!$C$13,0,入牧日比較!$C$9*0.02*入牧日比較!$C$8)</f>
        <v>24</v>
      </c>
      <c r="Q122">
        <f>IF($H122&lt;入牧日比較!$C$14,0,入牧日比較!$C$9*0.02*入牧日比較!$C$8)</f>
        <v>24</v>
      </c>
      <c r="R122" s="3">
        <f t="shared" si="42"/>
        <v>137.83186999556401</v>
      </c>
      <c r="S122" s="3">
        <f t="shared" si="43"/>
        <v>107.17979120376431</v>
      </c>
      <c r="T122" s="3">
        <f t="shared" si="44"/>
        <v>85.271629920733304</v>
      </c>
      <c r="U122" s="3">
        <f t="shared" si="45"/>
        <v>69.045213730256506</v>
      </c>
      <c r="V122" s="3">
        <f t="shared" si="46"/>
        <v>56.638260311067818</v>
      </c>
      <c r="W122" s="3">
        <f t="shared" si="47"/>
        <v>226.87500805796424</v>
      </c>
      <c r="X122" s="3">
        <f t="shared" si="48"/>
        <v>140.07241739969291</v>
      </c>
      <c r="Y122" s="3">
        <f t="shared" si="49"/>
        <v>90.841877891597747</v>
      </c>
      <c r="Z122" s="3">
        <f t="shared" si="50"/>
        <v>61.077126735001315</v>
      </c>
      <c r="AA122" s="3">
        <f t="shared" si="51"/>
        <v>42.127700586456641</v>
      </c>
      <c r="AB122" s="3">
        <f t="shared" si="52"/>
        <v>245.75414553802042</v>
      </c>
      <c r="AC122" s="3">
        <f t="shared" si="53"/>
        <v>119.71666119442094</v>
      </c>
      <c r="AD122" s="3">
        <f t="shared" si="54"/>
        <v>63.150171339276888</v>
      </c>
      <c r="AE122" s="3">
        <f t="shared" si="55"/>
        <v>35.27290627232896</v>
      </c>
      <c r="AF122" s="3">
        <f t="shared" si="56"/>
        <v>20.503206597936874</v>
      </c>
      <c r="AG122">
        <f>IF(入牧日比較!$C$7-R122&gt;0,0,AG121+1)</f>
        <v>70</v>
      </c>
      <c r="AH122">
        <f>IF(入牧日比較!$C$7-S122&gt;0,0,AH121+1)</f>
        <v>58</v>
      </c>
      <c r="AI122">
        <f>IF(入牧日比較!$C$7-T122&gt;0,0,AI121+1)</f>
        <v>41</v>
      </c>
      <c r="AJ122">
        <f>IF(入牧日比較!$C$7-U122&gt;0,0,AJ121+1)</f>
        <v>19</v>
      </c>
      <c r="AK122">
        <f>IF(入牧日比較!$C$7-V122&gt;0,0,AK121+1)</f>
        <v>0</v>
      </c>
      <c r="AL122">
        <f>IF(入牧日比較!$C$7-W122&gt;0,0,AL121+1)</f>
        <v>66</v>
      </c>
      <c r="AM122">
        <f>IF(入牧日比較!$C$7-X122&gt;0,0,AM121+1)</f>
        <v>48</v>
      </c>
      <c r="AN122">
        <f>IF(入牧日比較!$C$7-Y122&gt;0,0,AN121+1)</f>
        <v>26</v>
      </c>
      <c r="AO122">
        <f>IF(入牧日比較!$C$7-Z122&gt;0,0,AO121+1)</f>
        <v>2</v>
      </c>
      <c r="AP122">
        <f>IF(入牧日比較!$C$7-AA122&gt;0,0,AP121+1)</f>
        <v>0</v>
      </c>
      <c r="AQ122">
        <f>IF(入牧日比較!$C$7-AB122&gt;0,0,AQ121+1)</f>
        <v>59</v>
      </c>
      <c r="AR122">
        <f>IF(入牧日比較!$C$7-AC122&gt;0,0,AR121+1)</f>
        <v>33</v>
      </c>
      <c r="AS122">
        <f>IF(入牧日比較!$C$7-AD122&gt;0,0,AS121+1)</f>
        <v>3</v>
      </c>
      <c r="AT122">
        <f>IF(入牧日比較!$C$7-AE122&gt;0,0,AT121+1)</f>
        <v>0</v>
      </c>
      <c r="AU122">
        <f>IF(入牧日比較!$C$7-AF122&gt;0,0,AU121+1)</f>
        <v>0</v>
      </c>
      <c r="AV122" s="1">
        <f t="shared" si="57"/>
        <v>42737</v>
      </c>
      <c r="AW122">
        <f t="shared" si="41"/>
        <v>4</v>
      </c>
    </row>
    <row r="123" spans="8:49" x14ac:dyDescent="0.45">
      <c r="H123" s="1">
        <f t="shared" si="58"/>
        <v>42740</v>
      </c>
      <c r="I123">
        <v>120</v>
      </c>
      <c r="J123" s="3">
        <f t="shared" si="38"/>
        <v>646.36560701818689</v>
      </c>
      <c r="K123" s="3">
        <f t="shared" si="39"/>
        <v>860.91647954170026</v>
      </c>
      <c r="L123" s="3">
        <f t="shared" si="40"/>
        <v>529.05817109583393</v>
      </c>
      <c r="M123">
        <f>IF(H123&lt;入牧日比較!$C$10,0,入牧日比較!$C$9*0.02*入牧日比較!$C$8)</f>
        <v>24</v>
      </c>
      <c r="N123">
        <f>IF($H123&lt;入牧日比較!$C$11,0,入牧日比較!$C$9*0.02*入牧日比較!$C$8)</f>
        <v>24</v>
      </c>
      <c r="O123">
        <f>IF($H123&lt;入牧日比較!$C$12,0,入牧日比較!$C$9*0.02*入牧日比較!$C$8)</f>
        <v>24</v>
      </c>
      <c r="P123">
        <f>IF($H123&lt;入牧日比較!$C$13,0,入牧日比較!$C$9*0.02*入牧日比較!$C$8)</f>
        <v>24</v>
      </c>
      <c r="Q123">
        <f>IF($H123&lt;入牧日比較!$C$14,0,入牧日比較!$C$9*0.02*入牧日比較!$C$8)</f>
        <v>24</v>
      </c>
      <c r="R123" s="3">
        <f t="shared" si="42"/>
        <v>138.26870162476999</v>
      </c>
      <c r="S123" s="3">
        <f t="shared" si="43"/>
        <v>107.61662283297029</v>
      </c>
      <c r="T123" s="3">
        <f t="shared" si="44"/>
        <v>85.708461549939287</v>
      </c>
      <c r="U123" s="3">
        <f t="shared" si="45"/>
        <v>69.482045359462489</v>
      </c>
      <c r="V123" s="3">
        <f t="shared" si="46"/>
        <v>57.075091940273801</v>
      </c>
      <c r="W123" s="3">
        <f t="shared" si="47"/>
        <v>228.76449518709455</v>
      </c>
      <c r="X123" s="3">
        <f t="shared" si="48"/>
        <v>141.54303382505856</v>
      </c>
      <c r="Y123" s="3">
        <f t="shared" si="49"/>
        <v>92.013112112019186</v>
      </c>
      <c r="Z123" s="3">
        <f t="shared" si="50"/>
        <v>62.026621659518888</v>
      </c>
      <c r="AA123" s="3">
        <f t="shared" si="51"/>
        <v>42.907650425775579</v>
      </c>
      <c r="AB123" s="3">
        <f t="shared" si="52"/>
        <v>248.88028734870318</v>
      </c>
      <c r="AC123" s="3">
        <f t="shared" si="53"/>
        <v>121.65089314632202</v>
      </c>
      <c r="AD123" s="3">
        <f t="shared" si="54"/>
        <v>64.407560676154418</v>
      </c>
      <c r="AE123" s="3">
        <f t="shared" si="55"/>
        <v>36.120520388263508</v>
      </c>
      <c r="AF123" s="3">
        <f t="shared" si="56"/>
        <v>21.089553705185637</v>
      </c>
      <c r="AG123">
        <f>IF(入牧日比較!$C$7-R123&gt;0,0,AG122+1)</f>
        <v>71</v>
      </c>
      <c r="AH123">
        <f>IF(入牧日比較!$C$7-S123&gt;0,0,AH122+1)</f>
        <v>59</v>
      </c>
      <c r="AI123">
        <f>IF(入牧日比較!$C$7-T123&gt;0,0,AI122+1)</f>
        <v>42</v>
      </c>
      <c r="AJ123">
        <f>IF(入牧日比較!$C$7-U123&gt;0,0,AJ122+1)</f>
        <v>20</v>
      </c>
      <c r="AK123">
        <f>IF(入牧日比較!$C$7-V123&gt;0,0,AK122+1)</f>
        <v>0</v>
      </c>
      <c r="AL123">
        <f>IF(入牧日比較!$C$7-W123&gt;0,0,AL122+1)</f>
        <v>67</v>
      </c>
      <c r="AM123">
        <f>IF(入牧日比較!$C$7-X123&gt;0,0,AM122+1)</f>
        <v>49</v>
      </c>
      <c r="AN123">
        <f>IF(入牧日比較!$C$7-Y123&gt;0,0,AN122+1)</f>
        <v>27</v>
      </c>
      <c r="AO123">
        <f>IF(入牧日比較!$C$7-Z123&gt;0,0,AO122+1)</f>
        <v>3</v>
      </c>
      <c r="AP123">
        <f>IF(入牧日比較!$C$7-AA123&gt;0,0,AP122+1)</f>
        <v>0</v>
      </c>
      <c r="AQ123">
        <f>IF(入牧日比較!$C$7-AB123&gt;0,0,AQ122+1)</f>
        <v>60</v>
      </c>
      <c r="AR123">
        <f>IF(入牧日比較!$C$7-AC123&gt;0,0,AR122+1)</f>
        <v>34</v>
      </c>
      <c r="AS123">
        <f>IF(入牧日比較!$C$7-AD123&gt;0,0,AS122+1)</f>
        <v>4</v>
      </c>
      <c r="AT123">
        <f>IF(入牧日比較!$C$7-AE123&gt;0,0,AT122+1)</f>
        <v>0</v>
      </c>
      <c r="AU123">
        <f>IF(入牧日比較!$C$7-AF123&gt;0,0,AU122+1)</f>
        <v>0</v>
      </c>
      <c r="AV123" s="1">
        <f t="shared" si="57"/>
        <v>42738</v>
      </c>
      <c r="AW123">
        <f t="shared" si="41"/>
        <v>4</v>
      </c>
    </row>
    <row r="124" spans="8:49" x14ac:dyDescent="0.45">
      <c r="H124" s="1">
        <f t="shared" si="58"/>
        <v>42741</v>
      </c>
      <c r="I124">
        <v>121</v>
      </c>
      <c r="J124" s="3">
        <f t="shared" si="38"/>
        <v>653.96755264636931</v>
      </c>
      <c r="K124" s="3">
        <f t="shared" si="39"/>
        <v>866.07179647068438</v>
      </c>
      <c r="L124" s="3">
        <f t="shared" si="40"/>
        <v>532.20596200558703</v>
      </c>
      <c r="M124">
        <f>IF(H124&lt;入牧日比較!$C$10,0,入牧日比較!$C$9*0.02*入牧日比較!$C$8)</f>
        <v>24</v>
      </c>
      <c r="N124">
        <f>IF($H124&lt;入牧日比較!$C$11,0,入牧日比較!$C$9*0.02*入牧日比較!$C$8)</f>
        <v>24</v>
      </c>
      <c r="O124">
        <f>IF($H124&lt;入牧日比較!$C$12,0,入牧日比較!$C$9*0.02*入牧日比較!$C$8)</f>
        <v>24</v>
      </c>
      <c r="P124">
        <f>IF($H124&lt;入牧日比較!$C$13,0,入牧日比較!$C$9*0.02*入牧日比較!$C$8)</f>
        <v>24</v>
      </c>
      <c r="Q124">
        <f>IF($H124&lt;入牧日比較!$C$14,0,入牧日比較!$C$9*0.02*入牧日比較!$C$8)</f>
        <v>24</v>
      </c>
      <c r="R124" s="3">
        <f t="shared" si="42"/>
        <v>138.70045537162468</v>
      </c>
      <c r="S124" s="3">
        <f t="shared" si="43"/>
        <v>108.048376579825</v>
      </c>
      <c r="T124" s="3">
        <f t="shared" si="44"/>
        <v>86.140215296793997</v>
      </c>
      <c r="U124" s="3">
        <f t="shared" si="45"/>
        <v>69.9137991063172</v>
      </c>
      <c r="V124" s="3">
        <f t="shared" si="46"/>
        <v>57.506845687128504</v>
      </c>
      <c r="W124" s="3">
        <f t="shared" si="47"/>
        <v>230.64860002672239</v>
      </c>
      <c r="X124" s="3">
        <f t="shared" si="48"/>
        <v>143.01076130066443</v>
      </c>
      <c r="Y124" s="3">
        <f t="shared" si="49"/>
        <v>93.183239463745792</v>
      </c>
      <c r="Z124" s="3">
        <f t="shared" si="50"/>
        <v>62.976329624788683</v>
      </c>
      <c r="AA124" s="3">
        <f t="shared" si="51"/>
        <v>43.688822527774427</v>
      </c>
      <c r="AB124" s="3">
        <f t="shared" si="52"/>
        <v>252.01341436259352</v>
      </c>
      <c r="AC124" s="3">
        <f t="shared" si="53"/>
        <v>123.59354911499568</v>
      </c>
      <c r="AD124" s="3">
        <f t="shared" si="54"/>
        <v>65.673360359186745</v>
      </c>
      <c r="AE124" s="3">
        <f t="shared" si="55"/>
        <v>36.975989875441094</v>
      </c>
      <c r="AF124" s="3">
        <f t="shared" si="56"/>
        <v>21.683021994396899</v>
      </c>
      <c r="AG124">
        <f>IF(入牧日比較!$C$7-R124&gt;0,0,AG123+1)</f>
        <v>72</v>
      </c>
      <c r="AH124">
        <f>IF(入牧日比較!$C$7-S124&gt;0,0,AH123+1)</f>
        <v>60</v>
      </c>
      <c r="AI124">
        <f>IF(入牧日比較!$C$7-T124&gt;0,0,AI123+1)</f>
        <v>43</v>
      </c>
      <c r="AJ124">
        <f>IF(入牧日比較!$C$7-U124&gt;0,0,AJ123+1)</f>
        <v>21</v>
      </c>
      <c r="AK124">
        <f>IF(入牧日比較!$C$7-V124&gt;0,0,AK123+1)</f>
        <v>0</v>
      </c>
      <c r="AL124">
        <f>IF(入牧日比較!$C$7-W124&gt;0,0,AL123+1)</f>
        <v>68</v>
      </c>
      <c r="AM124">
        <f>IF(入牧日比較!$C$7-X124&gt;0,0,AM123+1)</f>
        <v>50</v>
      </c>
      <c r="AN124">
        <f>IF(入牧日比較!$C$7-Y124&gt;0,0,AN123+1)</f>
        <v>28</v>
      </c>
      <c r="AO124">
        <f>IF(入牧日比較!$C$7-Z124&gt;0,0,AO123+1)</f>
        <v>4</v>
      </c>
      <c r="AP124">
        <f>IF(入牧日比較!$C$7-AA124&gt;0,0,AP123+1)</f>
        <v>0</v>
      </c>
      <c r="AQ124">
        <f>IF(入牧日比較!$C$7-AB124&gt;0,0,AQ123+1)</f>
        <v>61</v>
      </c>
      <c r="AR124">
        <f>IF(入牧日比較!$C$7-AC124&gt;0,0,AR123+1)</f>
        <v>35</v>
      </c>
      <c r="AS124">
        <f>IF(入牧日比較!$C$7-AD124&gt;0,0,AS123+1)</f>
        <v>5</v>
      </c>
      <c r="AT124">
        <f>IF(入牧日比較!$C$7-AE124&gt;0,0,AT123+1)</f>
        <v>0</v>
      </c>
      <c r="AU124">
        <f>IF(入牧日比較!$C$7-AF124&gt;0,0,AU123+1)</f>
        <v>0</v>
      </c>
      <c r="AV124" s="1">
        <f t="shared" si="57"/>
        <v>42739</v>
      </c>
      <c r="AW124">
        <f t="shared" si="41"/>
        <v>4</v>
      </c>
    </row>
    <row r="125" spans="8:49" x14ac:dyDescent="0.45">
      <c r="H125" s="1">
        <f t="shared" si="58"/>
        <v>42742</v>
      </c>
      <c r="I125">
        <v>122</v>
      </c>
      <c r="J125" s="3">
        <f t="shared" si="38"/>
        <v>661.48784287265028</v>
      </c>
      <c r="K125" s="3">
        <f t="shared" si="39"/>
        <v>871.09385509097467</v>
      </c>
      <c r="L125" s="3">
        <f t="shared" si="40"/>
        <v>535.27736353761065</v>
      </c>
      <c r="M125">
        <f>IF(H125&lt;入牧日比較!$C$10,0,入牧日比較!$C$9*0.02*入牧日比較!$C$8)</f>
        <v>24</v>
      </c>
      <c r="N125">
        <f>IF($H125&lt;入牧日比較!$C$11,0,入牧日比較!$C$9*0.02*入牧日比較!$C$8)</f>
        <v>24</v>
      </c>
      <c r="O125">
        <f>IF($H125&lt;入牧日比較!$C$12,0,入牧日比較!$C$9*0.02*入牧日比較!$C$8)</f>
        <v>24</v>
      </c>
      <c r="P125">
        <f>IF($H125&lt;入牧日比較!$C$13,0,入牧日比較!$C$9*0.02*入牧日比較!$C$8)</f>
        <v>24</v>
      </c>
      <c r="Q125">
        <f>IF($H125&lt;入牧日比較!$C$14,0,入牧日比較!$C$9*0.02*入牧日比較!$C$8)</f>
        <v>24</v>
      </c>
      <c r="R125" s="3">
        <f t="shared" si="42"/>
        <v>139.12730061786579</v>
      </c>
      <c r="S125" s="3">
        <f t="shared" si="43"/>
        <v>108.4752218260661</v>
      </c>
      <c r="T125" s="3">
        <f t="shared" si="44"/>
        <v>86.567060543035097</v>
      </c>
      <c r="U125" s="3">
        <f t="shared" si="45"/>
        <v>70.3406443525583</v>
      </c>
      <c r="V125" s="3">
        <f t="shared" si="46"/>
        <v>57.933690933369604</v>
      </c>
      <c r="W125" s="3">
        <f t="shared" si="47"/>
        <v>232.52760739476764</v>
      </c>
      <c r="X125" s="3">
        <f t="shared" si="48"/>
        <v>144.47579181700686</v>
      </c>
      <c r="Y125" s="3">
        <f t="shared" si="49"/>
        <v>94.352385590120761</v>
      </c>
      <c r="Z125" s="3">
        <f t="shared" si="50"/>
        <v>63.926327133721415</v>
      </c>
      <c r="AA125" s="3">
        <f t="shared" si="51"/>
        <v>44.471255821875722</v>
      </c>
      <c r="AB125" s="3">
        <f t="shared" si="52"/>
        <v>255.15385542360983</v>
      </c>
      <c r="AC125" s="3">
        <f t="shared" si="53"/>
        <v>125.54479143855636</v>
      </c>
      <c r="AD125" s="3">
        <f t="shared" si="54"/>
        <v>66.947652514135072</v>
      </c>
      <c r="AE125" s="3">
        <f t="shared" si="55"/>
        <v>37.839357734681435</v>
      </c>
      <c r="AF125" s="3">
        <f t="shared" si="56"/>
        <v>22.283636086558761</v>
      </c>
      <c r="AG125">
        <f>IF(入牧日比較!$C$7-R125&gt;0,0,AG124+1)</f>
        <v>73</v>
      </c>
      <c r="AH125">
        <f>IF(入牧日比較!$C$7-S125&gt;0,0,AH124+1)</f>
        <v>61</v>
      </c>
      <c r="AI125">
        <f>IF(入牧日比較!$C$7-T125&gt;0,0,AI124+1)</f>
        <v>44</v>
      </c>
      <c r="AJ125">
        <f>IF(入牧日比較!$C$7-U125&gt;0,0,AJ124+1)</f>
        <v>22</v>
      </c>
      <c r="AK125">
        <f>IF(入牧日比較!$C$7-V125&gt;0,0,AK124+1)</f>
        <v>0</v>
      </c>
      <c r="AL125">
        <f>IF(入牧日比較!$C$7-W125&gt;0,0,AL124+1)</f>
        <v>69</v>
      </c>
      <c r="AM125">
        <f>IF(入牧日比較!$C$7-X125&gt;0,0,AM124+1)</f>
        <v>51</v>
      </c>
      <c r="AN125">
        <f>IF(入牧日比較!$C$7-Y125&gt;0,0,AN124+1)</f>
        <v>29</v>
      </c>
      <c r="AO125">
        <f>IF(入牧日比較!$C$7-Z125&gt;0,0,AO124+1)</f>
        <v>5</v>
      </c>
      <c r="AP125">
        <f>IF(入牧日比較!$C$7-AA125&gt;0,0,AP124+1)</f>
        <v>0</v>
      </c>
      <c r="AQ125">
        <f>IF(入牧日比較!$C$7-AB125&gt;0,0,AQ124+1)</f>
        <v>62</v>
      </c>
      <c r="AR125">
        <f>IF(入牧日比較!$C$7-AC125&gt;0,0,AR124+1)</f>
        <v>36</v>
      </c>
      <c r="AS125">
        <f>IF(入牧日比較!$C$7-AD125&gt;0,0,AS124+1)</f>
        <v>6</v>
      </c>
      <c r="AT125">
        <f>IF(入牧日比較!$C$7-AE125&gt;0,0,AT124+1)</f>
        <v>0</v>
      </c>
      <c r="AU125">
        <f>IF(入牧日比較!$C$7-AF125&gt;0,0,AU124+1)</f>
        <v>0</v>
      </c>
      <c r="AV125" s="1">
        <f t="shared" si="57"/>
        <v>42740</v>
      </c>
      <c r="AW125">
        <f t="shared" si="41"/>
        <v>4</v>
      </c>
    </row>
    <row r="126" spans="8:49" x14ac:dyDescent="0.45">
      <c r="H126" s="1">
        <f t="shared" si="58"/>
        <v>42743</v>
      </c>
      <c r="I126">
        <v>123</v>
      </c>
      <c r="J126" s="3">
        <f t="shared" si="38"/>
        <v>668.92545275588714</v>
      </c>
      <c r="K126" s="3">
        <f t="shared" si="39"/>
        <v>875.98519291584421</v>
      </c>
      <c r="L126" s="3">
        <f t="shared" si="40"/>
        <v>538.27370502385827</v>
      </c>
      <c r="M126">
        <f>IF(H126&lt;入牧日比較!$C$10,0,入牧日比較!$C$9*0.02*入牧日比較!$C$8)</f>
        <v>24</v>
      </c>
      <c r="N126">
        <f>IF($H126&lt;入牧日比較!$C$11,0,入牧日比較!$C$9*0.02*入牧日比較!$C$8)</f>
        <v>24</v>
      </c>
      <c r="O126">
        <f>IF($H126&lt;入牧日比較!$C$12,0,入牧日比較!$C$9*0.02*入牧日比較!$C$8)</f>
        <v>24</v>
      </c>
      <c r="P126">
        <f>IF($H126&lt;入牧日比較!$C$13,0,入牧日比較!$C$9*0.02*入牧日比較!$C$8)</f>
        <v>24</v>
      </c>
      <c r="Q126">
        <f>IF($H126&lt;入牧日比較!$C$14,0,入牧日比較!$C$9*0.02*入牧日比較!$C$8)</f>
        <v>24</v>
      </c>
      <c r="R126" s="3">
        <f t="shared" si="42"/>
        <v>139.54939988171233</v>
      </c>
      <c r="S126" s="3">
        <f t="shared" si="43"/>
        <v>108.89732108991264</v>
      </c>
      <c r="T126" s="3">
        <f t="shared" si="44"/>
        <v>86.989159806881631</v>
      </c>
      <c r="U126" s="3">
        <f t="shared" si="45"/>
        <v>70.762743616404833</v>
      </c>
      <c r="V126" s="3">
        <f t="shared" si="46"/>
        <v>58.355790197216137</v>
      </c>
      <c r="W126" s="3">
        <f t="shared" si="47"/>
        <v>234.40179163777108</v>
      </c>
      <c r="X126" s="3">
        <f t="shared" si="48"/>
        <v>145.93831077778347</v>
      </c>
      <c r="Y126" s="3">
        <f t="shared" si="49"/>
        <v>95.520672324140108</v>
      </c>
      <c r="Z126" s="3">
        <f t="shared" si="50"/>
        <v>64.876688935276803</v>
      </c>
      <c r="AA126" s="3">
        <f t="shared" si="51"/>
        <v>45.254989055901405</v>
      </c>
      <c r="AB126" s="3">
        <f t="shared" si="52"/>
        <v>258.30193162308944</v>
      </c>
      <c r="AC126" s="3">
        <f t="shared" si="53"/>
        <v>127.50478039402377</v>
      </c>
      <c r="AD126" s="3">
        <f t="shared" si="54"/>
        <v>68.230519650093697</v>
      </c>
      <c r="AE126" s="3">
        <f t="shared" si="55"/>
        <v>38.710668311751611</v>
      </c>
      <c r="AF126" s="3">
        <f t="shared" si="56"/>
        <v>22.891422200134006</v>
      </c>
      <c r="AG126">
        <f>IF(入牧日比較!$C$7-R126&gt;0,0,AG125+1)</f>
        <v>74</v>
      </c>
      <c r="AH126">
        <f>IF(入牧日比較!$C$7-S126&gt;0,0,AH125+1)</f>
        <v>62</v>
      </c>
      <c r="AI126">
        <f>IF(入牧日比較!$C$7-T126&gt;0,0,AI125+1)</f>
        <v>45</v>
      </c>
      <c r="AJ126">
        <f>IF(入牧日比較!$C$7-U126&gt;0,0,AJ125+1)</f>
        <v>23</v>
      </c>
      <c r="AK126">
        <f>IF(入牧日比較!$C$7-V126&gt;0,0,AK125+1)</f>
        <v>0</v>
      </c>
      <c r="AL126">
        <f>IF(入牧日比較!$C$7-W126&gt;0,0,AL125+1)</f>
        <v>70</v>
      </c>
      <c r="AM126">
        <f>IF(入牧日比較!$C$7-X126&gt;0,0,AM125+1)</f>
        <v>52</v>
      </c>
      <c r="AN126">
        <f>IF(入牧日比較!$C$7-Y126&gt;0,0,AN125+1)</f>
        <v>30</v>
      </c>
      <c r="AO126">
        <f>IF(入牧日比較!$C$7-Z126&gt;0,0,AO125+1)</f>
        <v>6</v>
      </c>
      <c r="AP126">
        <f>IF(入牧日比較!$C$7-AA126&gt;0,0,AP125+1)</f>
        <v>0</v>
      </c>
      <c r="AQ126">
        <f>IF(入牧日比較!$C$7-AB126&gt;0,0,AQ125+1)</f>
        <v>63</v>
      </c>
      <c r="AR126">
        <f>IF(入牧日比較!$C$7-AC126&gt;0,0,AR125+1)</f>
        <v>37</v>
      </c>
      <c r="AS126">
        <f>IF(入牧日比較!$C$7-AD126&gt;0,0,AS125+1)</f>
        <v>7</v>
      </c>
      <c r="AT126">
        <f>IF(入牧日比較!$C$7-AE126&gt;0,0,AT125+1)</f>
        <v>0</v>
      </c>
      <c r="AU126">
        <f>IF(入牧日比較!$C$7-AF126&gt;0,0,AU125+1)</f>
        <v>0</v>
      </c>
      <c r="AV126" s="1">
        <f t="shared" si="57"/>
        <v>42741</v>
      </c>
      <c r="AW126">
        <f t="shared" si="41"/>
        <v>4</v>
      </c>
    </row>
    <row r="127" spans="8:49" x14ac:dyDescent="0.45">
      <c r="H127" s="1">
        <f t="shared" si="58"/>
        <v>42744</v>
      </c>
      <c r="I127">
        <v>124</v>
      </c>
      <c r="J127" s="3">
        <f t="shared" si="38"/>
        <v>676.27945225015173</v>
      </c>
      <c r="K127" s="3">
        <f t="shared" si="39"/>
        <v>880.74835711947196</v>
      </c>
      <c r="L127" s="3">
        <f t="shared" si="40"/>
        <v>541.19632458022863</v>
      </c>
      <c r="M127">
        <f>IF(H127&lt;入牧日比較!$C$10,0,入牧日比較!$C$9*0.02*入牧日比較!$C$8)</f>
        <v>24</v>
      </c>
      <c r="N127">
        <f>IF($H127&lt;入牧日比較!$C$11,0,入牧日比較!$C$9*0.02*入牧日比較!$C$8)</f>
        <v>24</v>
      </c>
      <c r="O127">
        <f>IF($H127&lt;入牧日比較!$C$12,0,入牧日比較!$C$9*0.02*入牧日比較!$C$8)</f>
        <v>24</v>
      </c>
      <c r="P127">
        <f>IF($H127&lt;入牧日比較!$C$13,0,入牧日比較!$C$9*0.02*入牧日比較!$C$8)</f>
        <v>24</v>
      </c>
      <c r="Q127">
        <f>IF($H127&lt;入牧日比較!$C$14,0,入牧日比較!$C$9*0.02*入牧日比較!$C$8)</f>
        <v>24</v>
      </c>
      <c r="R127" s="3">
        <f t="shared" si="42"/>
        <v>139.96690915282358</v>
      </c>
      <c r="S127" s="3">
        <f t="shared" si="43"/>
        <v>109.31483036102388</v>
      </c>
      <c r="T127" s="3">
        <f t="shared" si="44"/>
        <v>87.406669077992873</v>
      </c>
      <c r="U127" s="3">
        <f t="shared" si="45"/>
        <v>71.180252887516076</v>
      </c>
      <c r="V127" s="3">
        <f t="shared" si="46"/>
        <v>58.77329946832738</v>
      </c>
      <c r="W127" s="3">
        <f t="shared" si="47"/>
        <v>236.2714170604406</v>
      </c>
      <c r="X127" s="3">
        <f t="shared" si="48"/>
        <v>147.39849724010384</v>
      </c>
      <c r="Y127" s="3">
        <f t="shared" si="49"/>
        <v>96.688217793338467</v>
      </c>
      <c r="Z127" s="3">
        <f t="shared" si="50"/>
        <v>65.827488029120062</v>
      </c>
      <c r="AA127" s="3">
        <f t="shared" si="51"/>
        <v>46.04006072409247</v>
      </c>
      <c r="AB127" s="3">
        <f t="shared" si="52"/>
        <v>261.45795650539958</v>
      </c>
      <c r="AC127" s="3">
        <f t="shared" si="53"/>
        <v>129.47367418021497</v>
      </c>
      <c r="AD127" s="3">
        <f t="shared" si="54"/>
        <v>69.522044562326045</v>
      </c>
      <c r="AE127" s="3">
        <f t="shared" si="55"/>
        <v>39.589967182282066</v>
      </c>
      <c r="AF127" s="3">
        <f t="shared" si="56"/>
        <v>23.50640804580291</v>
      </c>
      <c r="AG127">
        <f>IF(入牧日比較!$C$7-R127&gt;0,0,AG126+1)</f>
        <v>75</v>
      </c>
      <c r="AH127">
        <f>IF(入牧日比較!$C$7-S127&gt;0,0,AH126+1)</f>
        <v>63</v>
      </c>
      <c r="AI127">
        <f>IF(入牧日比較!$C$7-T127&gt;0,0,AI126+1)</f>
        <v>46</v>
      </c>
      <c r="AJ127">
        <f>IF(入牧日比較!$C$7-U127&gt;0,0,AJ126+1)</f>
        <v>24</v>
      </c>
      <c r="AK127">
        <f>IF(入牧日比較!$C$7-V127&gt;0,0,AK126+1)</f>
        <v>0</v>
      </c>
      <c r="AL127">
        <f>IF(入牧日比較!$C$7-W127&gt;0,0,AL126+1)</f>
        <v>71</v>
      </c>
      <c r="AM127">
        <f>IF(入牧日比較!$C$7-X127&gt;0,0,AM126+1)</f>
        <v>53</v>
      </c>
      <c r="AN127">
        <f>IF(入牧日比較!$C$7-Y127&gt;0,0,AN126+1)</f>
        <v>31</v>
      </c>
      <c r="AO127">
        <f>IF(入牧日比較!$C$7-Z127&gt;0,0,AO126+1)</f>
        <v>7</v>
      </c>
      <c r="AP127">
        <f>IF(入牧日比較!$C$7-AA127&gt;0,0,AP126+1)</f>
        <v>0</v>
      </c>
      <c r="AQ127">
        <f>IF(入牧日比較!$C$7-AB127&gt;0,0,AQ126+1)</f>
        <v>64</v>
      </c>
      <c r="AR127">
        <f>IF(入牧日比較!$C$7-AC127&gt;0,0,AR126+1)</f>
        <v>38</v>
      </c>
      <c r="AS127">
        <f>IF(入牧日比較!$C$7-AD127&gt;0,0,AS126+1)</f>
        <v>8</v>
      </c>
      <c r="AT127">
        <f>IF(入牧日比較!$C$7-AE127&gt;0,0,AT126+1)</f>
        <v>0</v>
      </c>
      <c r="AU127">
        <f>IF(入牧日比較!$C$7-AF127&gt;0,0,AU126+1)</f>
        <v>0</v>
      </c>
      <c r="AV127" s="1">
        <f t="shared" si="57"/>
        <v>42742</v>
      </c>
      <c r="AW127">
        <f t="shared" si="41"/>
        <v>4</v>
      </c>
    </row>
    <row r="128" spans="8:49" x14ac:dyDescent="0.45">
      <c r="H128" s="1">
        <f t="shared" si="58"/>
        <v>42745</v>
      </c>
      <c r="I128">
        <v>125</v>
      </c>
      <c r="J128" s="3">
        <f t="shared" si="38"/>
        <v>683.54900353267203</v>
      </c>
      <c r="K128" s="3">
        <f t="shared" si="39"/>
        <v>885.38589983248221</v>
      </c>
      <c r="L128" s="3">
        <f t="shared" si="40"/>
        <v>544.04656661537115</v>
      </c>
      <c r="M128">
        <f>IF(H128&lt;入牧日比較!$C$10,0,入牧日比較!$C$9*0.02*入牧日比較!$C$8)</f>
        <v>24</v>
      </c>
      <c r="N128">
        <f>IF($H128&lt;入牧日比較!$C$11,0,入牧日比較!$C$9*0.02*入牧日比較!$C$8)</f>
        <v>24</v>
      </c>
      <c r="O128">
        <f>IF($H128&lt;入牧日比較!$C$12,0,入牧日比較!$C$9*0.02*入牧日比較!$C$8)</f>
        <v>24</v>
      </c>
      <c r="P128">
        <f>IF($H128&lt;入牧日比較!$C$13,0,入牧日比較!$C$9*0.02*入牧日比較!$C$8)</f>
        <v>24</v>
      </c>
      <c r="Q128">
        <f>IF($H128&lt;入牧日比較!$C$14,0,入牧日比較!$C$9*0.02*入牧日比較!$C$8)</f>
        <v>24</v>
      </c>
      <c r="R128" s="3">
        <f t="shared" si="42"/>
        <v>140.3799782081762</v>
      </c>
      <c r="S128" s="3">
        <f t="shared" si="43"/>
        <v>109.7278994163765</v>
      </c>
      <c r="T128" s="3">
        <f t="shared" si="44"/>
        <v>87.819738133345496</v>
      </c>
      <c r="U128" s="3">
        <f t="shared" si="45"/>
        <v>71.593321942868698</v>
      </c>
      <c r="V128" s="3">
        <f t="shared" si="46"/>
        <v>59.186368523680009</v>
      </c>
      <c r="W128" s="3">
        <f t="shared" si="47"/>
        <v>238.13673833526866</v>
      </c>
      <c r="X128" s="3">
        <f t="shared" si="48"/>
        <v>148.8565241456219</v>
      </c>
      <c r="Y128" s="3">
        <f t="shared" si="49"/>
        <v>97.855136523351604</v>
      </c>
      <c r="Z128" s="3">
        <f t="shared" si="50"/>
        <v>66.778795674699026</v>
      </c>
      <c r="AA128" s="3">
        <f t="shared" si="51"/>
        <v>46.826509003941283</v>
      </c>
      <c r="AB128" s="3">
        <f t="shared" si="52"/>
        <v>264.62223626954238</v>
      </c>
      <c r="AC128" s="3">
        <f t="shared" si="53"/>
        <v>131.45162890659356</v>
      </c>
      <c r="AD128" s="3">
        <f t="shared" si="54"/>
        <v>70.822310243643699</v>
      </c>
      <c r="AE128" s="3">
        <f t="shared" si="55"/>
        <v>40.477301044769845</v>
      </c>
      <c r="AF128" s="3">
        <f t="shared" si="56"/>
        <v>24.128622727596412</v>
      </c>
      <c r="AG128">
        <f>IF(入牧日比較!$C$7-R128&gt;0,0,AG127+1)</f>
        <v>76</v>
      </c>
      <c r="AH128">
        <f>IF(入牧日比較!$C$7-S128&gt;0,0,AH127+1)</f>
        <v>64</v>
      </c>
      <c r="AI128">
        <f>IF(入牧日比較!$C$7-T128&gt;0,0,AI127+1)</f>
        <v>47</v>
      </c>
      <c r="AJ128">
        <f>IF(入牧日比較!$C$7-U128&gt;0,0,AJ127+1)</f>
        <v>25</v>
      </c>
      <c r="AK128">
        <f>IF(入牧日比較!$C$7-V128&gt;0,0,AK127+1)</f>
        <v>0</v>
      </c>
      <c r="AL128">
        <f>IF(入牧日比較!$C$7-W128&gt;0,0,AL127+1)</f>
        <v>72</v>
      </c>
      <c r="AM128">
        <f>IF(入牧日比較!$C$7-X128&gt;0,0,AM127+1)</f>
        <v>54</v>
      </c>
      <c r="AN128">
        <f>IF(入牧日比較!$C$7-Y128&gt;0,0,AN127+1)</f>
        <v>32</v>
      </c>
      <c r="AO128">
        <f>IF(入牧日比較!$C$7-Z128&gt;0,0,AO127+1)</f>
        <v>8</v>
      </c>
      <c r="AP128">
        <f>IF(入牧日比較!$C$7-AA128&gt;0,0,AP127+1)</f>
        <v>0</v>
      </c>
      <c r="AQ128">
        <f>IF(入牧日比較!$C$7-AB128&gt;0,0,AQ127+1)</f>
        <v>65</v>
      </c>
      <c r="AR128">
        <f>IF(入牧日比較!$C$7-AC128&gt;0,0,AR127+1)</f>
        <v>39</v>
      </c>
      <c r="AS128">
        <f>IF(入牧日比較!$C$7-AD128&gt;0,0,AS127+1)</f>
        <v>9</v>
      </c>
      <c r="AT128">
        <f>IF(入牧日比較!$C$7-AE128&gt;0,0,AT127+1)</f>
        <v>0</v>
      </c>
      <c r="AU128">
        <f>IF(入牧日比較!$C$7-AF128&gt;0,0,AU127+1)</f>
        <v>0</v>
      </c>
      <c r="AV128" s="1">
        <f t="shared" si="57"/>
        <v>42743</v>
      </c>
      <c r="AW128">
        <f t="shared" si="41"/>
        <v>4</v>
      </c>
    </row>
    <row r="129" spans="8:49" x14ac:dyDescent="0.45">
      <c r="H129" s="1">
        <f t="shared" si="58"/>
        <v>42746</v>
      </c>
      <c r="I129">
        <v>126</v>
      </c>
      <c r="J129" s="3">
        <f t="shared" si="38"/>
        <v>690.7333583033369</v>
      </c>
      <c r="K129" s="3">
        <f t="shared" si="39"/>
        <v>889.90037376246278</v>
      </c>
      <c r="L129" s="3">
        <f t="shared" si="40"/>
        <v>546.82577949579502</v>
      </c>
      <c r="M129">
        <f>IF(H129&lt;入牧日比較!$C$10,0,入牧日比較!$C$9*0.02*入牧日比較!$C$8)</f>
        <v>24</v>
      </c>
      <c r="N129">
        <f>IF($H129&lt;入牧日比較!$C$11,0,入牧日比較!$C$9*0.02*入牧日比較!$C$8)</f>
        <v>24</v>
      </c>
      <c r="O129">
        <f>IF($H129&lt;入牧日比較!$C$12,0,入牧日比較!$C$9*0.02*入牧日比較!$C$8)</f>
        <v>24</v>
      </c>
      <c r="P129">
        <f>IF($H129&lt;入牧日比較!$C$13,0,入牧日比較!$C$9*0.02*入牧日比較!$C$8)</f>
        <v>24</v>
      </c>
      <c r="Q129">
        <f>IF($H129&lt;入牧日比較!$C$14,0,入牧日比較!$C$9*0.02*入牧日比較!$C$8)</f>
        <v>24</v>
      </c>
      <c r="R129" s="3">
        <f t="shared" si="42"/>
        <v>140.78875091009118</v>
      </c>
      <c r="S129" s="3">
        <f t="shared" si="43"/>
        <v>110.1366721182915</v>
      </c>
      <c r="T129" s="3">
        <f t="shared" si="44"/>
        <v>88.228510835260494</v>
      </c>
      <c r="U129" s="3">
        <f t="shared" si="45"/>
        <v>72.002094644783696</v>
      </c>
      <c r="V129" s="3">
        <f t="shared" si="46"/>
        <v>59.595141225595</v>
      </c>
      <c r="W129" s="3">
        <f t="shared" si="47"/>
        <v>239.99800089323134</v>
      </c>
      <c r="X129" s="3">
        <f t="shared" si="48"/>
        <v>150.3125585428821</v>
      </c>
      <c r="Y129" s="3">
        <f t="shared" si="49"/>
        <v>99.021539539934551</v>
      </c>
      <c r="Z129" s="3">
        <f t="shared" si="50"/>
        <v>67.730681404140611</v>
      </c>
      <c r="AA129" s="3">
        <f t="shared" si="51"/>
        <v>47.614371700944218</v>
      </c>
      <c r="AB129" s="3">
        <f t="shared" si="52"/>
        <v>267.79506996655937</v>
      </c>
      <c r="AC129" s="3">
        <f t="shared" si="53"/>
        <v>133.43879858740212</v>
      </c>
      <c r="AD129" s="3">
        <f t="shared" si="54"/>
        <v>72.131399803612879</v>
      </c>
      <c r="AE129" s="3">
        <f t="shared" si="55"/>
        <v>41.372717621079502</v>
      </c>
      <c r="AF129" s="3">
        <f t="shared" si="56"/>
        <v>24.758096650015688</v>
      </c>
      <c r="AG129">
        <f>IF(入牧日比較!$C$7-R129&gt;0,0,AG128+1)</f>
        <v>77</v>
      </c>
      <c r="AH129">
        <f>IF(入牧日比較!$C$7-S129&gt;0,0,AH128+1)</f>
        <v>65</v>
      </c>
      <c r="AI129">
        <f>IF(入牧日比較!$C$7-T129&gt;0,0,AI128+1)</f>
        <v>48</v>
      </c>
      <c r="AJ129">
        <f>IF(入牧日比較!$C$7-U129&gt;0,0,AJ128+1)</f>
        <v>26</v>
      </c>
      <c r="AK129">
        <f>IF(入牧日比較!$C$7-V129&gt;0,0,AK128+1)</f>
        <v>0</v>
      </c>
      <c r="AL129">
        <f>IF(入牧日比較!$C$7-W129&gt;0,0,AL128+1)</f>
        <v>73</v>
      </c>
      <c r="AM129">
        <f>IF(入牧日比較!$C$7-X129&gt;0,0,AM128+1)</f>
        <v>55</v>
      </c>
      <c r="AN129">
        <f>IF(入牧日比較!$C$7-Y129&gt;0,0,AN128+1)</f>
        <v>33</v>
      </c>
      <c r="AO129">
        <f>IF(入牧日比較!$C$7-Z129&gt;0,0,AO128+1)</f>
        <v>9</v>
      </c>
      <c r="AP129">
        <f>IF(入牧日比較!$C$7-AA129&gt;0,0,AP128+1)</f>
        <v>0</v>
      </c>
      <c r="AQ129">
        <f>IF(入牧日比較!$C$7-AB129&gt;0,0,AQ128+1)</f>
        <v>66</v>
      </c>
      <c r="AR129">
        <f>IF(入牧日比較!$C$7-AC129&gt;0,0,AR128+1)</f>
        <v>40</v>
      </c>
      <c r="AS129">
        <f>IF(入牧日比較!$C$7-AD129&gt;0,0,AS128+1)</f>
        <v>10</v>
      </c>
      <c r="AT129">
        <f>IF(入牧日比較!$C$7-AE129&gt;0,0,AT128+1)</f>
        <v>0</v>
      </c>
      <c r="AU129">
        <f>IF(入牧日比較!$C$7-AF129&gt;0,0,AU128+1)</f>
        <v>0</v>
      </c>
      <c r="AV129" s="1">
        <f t="shared" si="57"/>
        <v>42744</v>
      </c>
      <c r="AW129">
        <f t="shared" si="41"/>
        <v>4</v>
      </c>
    </row>
    <row r="130" spans="8:49" x14ac:dyDescent="0.45">
      <c r="H130" s="1">
        <f t="shared" si="58"/>
        <v>42747</v>
      </c>
      <c r="I130">
        <v>127</v>
      </c>
      <c r="J130" s="3">
        <f t="shared" si="38"/>
        <v>697.83185506375025</v>
      </c>
      <c r="K130" s="3">
        <f t="shared" si="39"/>
        <v>894.29432812588516</v>
      </c>
      <c r="L130" s="3">
        <f t="shared" si="40"/>
        <v>549.53531336148285</v>
      </c>
      <c r="M130">
        <f>IF(H130&lt;入牧日比較!$C$10,0,入牧日比較!$C$9*0.02*入牧日比較!$C$8)</f>
        <v>24</v>
      </c>
      <c r="N130">
        <f>IF($H130&lt;入牧日比較!$C$11,0,入牧日比較!$C$9*0.02*入牧日比較!$C$8)</f>
        <v>24</v>
      </c>
      <c r="O130">
        <f>IF($H130&lt;入牧日比較!$C$12,0,入牧日比較!$C$9*0.02*入牧日比較!$C$8)</f>
        <v>24</v>
      </c>
      <c r="P130">
        <f>IF($H130&lt;入牧日比較!$C$13,0,入牧日比較!$C$9*0.02*入牧日比較!$C$8)</f>
        <v>24</v>
      </c>
      <c r="Q130">
        <f>IF($H130&lt;入牧日比較!$C$14,0,入牧日比較!$C$9*0.02*入牧日比較!$C$8)</f>
        <v>24</v>
      </c>
      <c r="R130" s="3">
        <f t="shared" si="42"/>
        <v>141.19336548755365</v>
      </c>
      <c r="S130" s="3">
        <f t="shared" si="43"/>
        <v>110.54128669575397</v>
      </c>
      <c r="T130" s="3">
        <f t="shared" si="44"/>
        <v>88.633125412722961</v>
      </c>
      <c r="U130" s="3">
        <f t="shared" si="45"/>
        <v>72.406709222246164</v>
      </c>
      <c r="V130" s="3">
        <f t="shared" si="46"/>
        <v>59.999755803057468</v>
      </c>
      <c r="W130" s="3">
        <f t="shared" si="47"/>
        <v>241.85544129652862</v>
      </c>
      <c r="X130" s="3">
        <f t="shared" si="48"/>
        <v>151.76676180117374</v>
      </c>
      <c r="Y130" s="3">
        <f t="shared" si="49"/>
        <v>100.18753446925452</v>
      </c>
      <c r="Z130" s="3">
        <f t="shared" si="50"/>
        <v>68.683213038433692</v>
      </c>
      <c r="AA130" s="3">
        <f t="shared" si="51"/>
        <v>48.403686200472841</v>
      </c>
      <c r="AB130" s="3">
        <f t="shared" si="52"/>
        <v>270.97674969258776</v>
      </c>
      <c r="AC130" s="3">
        <f t="shared" si="53"/>
        <v>135.43533514047371</v>
      </c>
      <c r="AD130" s="3">
        <f t="shared" si="54"/>
        <v>73.449396394935277</v>
      </c>
      <c r="AE130" s="3">
        <f t="shared" si="55"/>
        <v>42.276265563897738</v>
      </c>
      <c r="AF130" s="3">
        <f t="shared" si="56"/>
        <v>25.394861430760344</v>
      </c>
      <c r="AG130">
        <f>IF(入牧日比較!$C$7-R130&gt;0,0,AG129+1)</f>
        <v>78</v>
      </c>
      <c r="AH130">
        <f>IF(入牧日比較!$C$7-S130&gt;0,0,AH129+1)</f>
        <v>66</v>
      </c>
      <c r="AI130">
        <f>IF(入牧日比較!$C$7-T130&gt;0,0,AI129+1)</f>
        <v>49</v>
      </c>
      <c r="AJ130">
        <f>IF(入牧日比較!$C$7-U130&gt;0,0,AJ129+1)</f>
        <v>27</v>
      </c>
      <c r="AK130">
        <f>IF(入牧日比較!$C$7-V130&gt;0,0,AK129+1)</f>
        <v>0</v>
      </c>
      <c r="AL130">
        <f>IF(入牧日比較!$C$7-W130&gt;0,0,AL129+1)</f>
        <v>74</v>
      </c>
      <c r="AM130">
        <f>IF(入牧日比較!$C$7-X130&gt;0,0,AM129+1)</f>
        <v>56</v>
      </c>
      <c r="AN130">
        <f>IF(入牧日比較!$C$7-Y130&gt;0,0,AN129+1)</f>
        <v>34</v>
      </c>
      <c r="AO130">
        <f>IF(入牧日比較!$C$7-Z130&gt;0,0,AO129+1)</f>
        <v>10</v>
      </c>
      <c r="AP130">
        <f>IF(入牧日比較!$C$7-AA130&gt;0,0,AP129+1)</f>
        <v>0</v>
      </c>
      <c r="AQ130">
        <f>IF(入牧日比較!$C$7-AB130&gt;0,0,AQ129+1)</f>
        <v>67</v>
      </c>
      <c r="AR130">
        <f>IF(入牧日比較!$C$7-AC130&gt;0,0,AR129+1)</f>
        <v>41</v>
      </c>
      <c r="AS130">
        <f>IF(入牧日比較!$C$7-AD130&gt;0,0,AS129+1)</f>
        <v>11</v>
      </c>
      <c r="AT130">
        <f>IF(入牧日比較!$C$7-AE130&gt;0,0,AT129+1)</f>
        <v>0</v>
      </c>
      <c r="AU130">
        <f>IF(入牧日比較!$C$7-AF130&gt;0,0,AU129+1)</f>
        <v>0</v>
      </c>
      <c r="AV130" s="1">
        <f t="shared" si="57"/>
        <v>42745</v>
      </c>
      <c r="AW130">
        <f t="shared" si="41"/>
        <v>4</v>
      </c>
    </row>
    <row r="131" spans="8:49" x14ac:dyDescent="0.45">
      <c r="H131" s="1">
        <f t="shared" si="58"/>
        <v>42748</v>
      </c>
      <c r="I131">
        <v>128</v>
      </c>
      <c r="J131" s="3">
        <f t="shared" si="38"/>
        <v>704.8439163833167</v>
      </c>
      <c r="K131" s="3">
        <f t="shared" si="39"/>
        <v>898.57030487791462</v>
      </c>
      <c r="L131" s="3">
        <f t="shared" si="40"/>
        <v>552.17651808619087</v>
      </c>
      <c r="M131">
        <f>IF(H131&lt;入牧日比較!$C$10,0,入牧日比較!$C$9*0.02*入牧日比較!$C$8)</f>
        <v>24</v>
      </c>
      <c r="N131">
        <f>IF($H131&lt;入牧日比較!$C$11,0,入牧日比較!$C$9*0.02*入牧日比較!$C$8)</f>
        <v>24</v>
      </c>
      <c r="O131">
        <f>IF($H131&lt;入牧日比較!$C$12,0,入牧日比較!$C$9*0.02*入牧日比較!$C$8)</f>
        <v>24</v>
      </c>
      <c r="P131">
        <f>IF($H131&lt;入牧日比較!$C$13,0,入牧日比較!$C$9*0.02*入牧日比較!$C$8)</f>
        <v>24</v>
      </c>
      <c r="Q131">
        <f>IF($H131&lt;入牧日比較!$C$14,0,入牧日比較!$C$9*0.02*入牧日比較!$C$8)</f>
        <v>24</v>
      </c>
      <c r="R131" s="3">
        <f t="shared" si="42"/>
        <v>141.59395480188763</v>
      </c>
      <c r="S131" s="3">
        <f t="shared" si="43"/>
        <v>110.94187601008795</v>
      </c>
      <c r="T131" s="3">
        <f t="shared" si="44"/>
        <v>89.033714727056946</v>
      </c>
      <c r="U131" s="3">
        <f t="shared" si="45"/>
        <v>72.807298536580149</v>
      </c>
      <c r="V131" s="3">
        <f t="shared" si="46"/>
        <v>60.400345117391446</v>
      </c>
      <c r="W131" s="3">
        <f t="shared" si="47"/>
        <v>243.70928759427571</v>
      </c>
      <c r="X131" s="3">
        <f t="shared" si="48"/>
        <v>153.21928981618808</v>
      </c>
      <c r="Y131" s="3">
        <f t="shared" si="49"/>
        <v>101.3532256363129</v>
      </c>
      <c r="Z131" s="3">
        <f t="shared" si="50"/>
        <v>69.636456706426827</v>
      </c>
      <c r="AA131" s="3">
        <f t="shared" si="51"/>
        <v>49.194489426042672</v>
      </c>
      <c r="AB131" s="3">
        <f t="shared" si="52"/>
        <v>274.16756077746328</v>
      </c>
      <c r="AC131" s="3">
        <f t="shared" si="53"/>
        <v>137.44138839018061</v>
      </c>
      <c r="AD131" s="3">
        <f t="shared" si="54"/>
        <v>74.776383146407085</v>
      </c>
      <c r="AE131" s="3">
        <f t="shared" si="55"/>
        <v>43.187994370639935</v>
      </c>
      <c r="AF131" s="3">
        <f t="shared" si="56"/>
        <v>26.038949818711856</v>
      </c>
      <c r="AG131">
        <f>IF(入牧日比較!$C$7-R131&gt;0,0,AG130+1)</f>
        <v>79</v>
      </c>
      <c r="AH131">
        <f>IF(入牧日比較!$C$7-S131&gt;0,0,AH130+1)</f>
        <v>67</v>
      </c>
      <c r="AI131">
        <f>IF(入牧日比較!$C$7-T131&gt;0,0,AI130+1)</f>
        <v>50</v>
      </c>
      <c r="AJ131">
        <f>IF(入牧日比較!$C$7-U131&gt;0,0,AJ130+1)</f>
        <v>28</v>
      </c>
      <c r="AK131">
        <f>IF(入牧日比較!$C$7-V131&gt;0,0,AK130+1)</f>
        <v>1</v>
      </c>
      <c r="AL131">
        <f>IF(入牧日比較!$C$7-W131&gt;0,0,AL130+1)</f>
        <v>75</v>
      </c>
      <c r="AM131">
        <f>IF(入牧日比較!$C$7-X131&gt;0,0,AM130+1)</f>
        <v>57</v>
      </c>
      <c r="AN131">
        <f>IF(入牧日比較!$C$7-Y131&gt;0,0,AN130+1)</f>
        <v>35</v>
      </c>
      <c r="AO131">
        <f>IF(入牧日比較!$C$7-Z131&gt;0,0,AO130+1)</f>
        <v>11</v>
      </c>
      <c r="AP131">
        <f>IF(入牧日比較!$C$7-AA131&gt;0,0,AP130+1)</f>
        <v>0</v>
      </c>
      <c r="AQ131">
        <f>IF(入牧日比較!$C$7-AB131&gt;0,0,AQ130+1)</f>
        <v>68</v>
      </c>
      <c r="AR131">
        <f>IF(入牧日比較!$C$7-AC131&gt;0,0,AR130+1)</f>
        <v>42</v>
      </c>
      <c r="AS131">
        <f>IF(入牧日比較!$C$7-AD131&gt;0,0,AS130+1)</f>
        <v>12</v>
      </c>
      <c r="AT131">
        <f>IF(入牧日比較!$C$7-AE131&gt;0,0,AT130+1)</f>
        <v>0</v>
      </c>
      <c r="AU131">
        <f>IF(入牧日比較!$C$7-AF131&gt;0,0,AU130+1)</f>
        <v>0</v>
      </c>
      <c r="AV131" s="1">
        <f t="shared" si="57"/>
        <v>42746</v>
      </c>
      <c r="AW131">
        <f t="shared" si="41"/>
        <v>3</v>
      </c>
    </row>
    <row r="132" spans="8:49" x14ac:dyDescent="0.45">
      <c r="H132" s="1">
        <f t="shared" si="58"/>
        <v>42749</v>
      </c>
      <c r="I132">
        <v>129</v>
      </c>
      <c r="J132" s="3">
        <f t="shared" ref="J132:J195" si="59">$B$16*EXP(-$C$16*EXP(-$D$16*I132))</f>
        <v>711.76904615937963</v>
      </c>
      <c r="K132" s="3">
        <f t="shared" ref="K132:K195" si="60">$B$17*EXP(-$C$17*EXP(-$D$17*I132))</f>
        <v>902.73083522673267</v>
      </c>
      <c r="L132" s="3">
        <f t="shared" ref="L132:L195" si="61">$B$18*EXP(-$C$18*EXP(-$D$18*I132))</f>
        <v>554.75074137663034</v>
      </c>
      <c r="M132">
        <f>IF(H132&lt;入牧日比較!$C$10,0,入牧日比較!$C$9*0.02*入牧日比較!$C$8)</f>
        <v>24</v>
      </c>
      <c r="N132">
        <f>IF($H132&lt;入牧日比較!$C$11,0,入牧日比較!$C$9*0.02*入牧日比較!$C$8)</f>
        <v>24</v>
      </c>
      <c r="O132">
        <f>IF($H132&lt;入牧日比較!$C$12,0,入牧日比較!$C$9*0.02*入牧日比較!$C$8)</f>
        <v>24</v>
      </c>
      <c r="P132">
        <f>IF($H132&lt;入牧日比較!$C$13,0,入牧日比較!$C$9*0.02*入牧日比較!$C$8)</f>
        <v>24</v>
      </c>
      <c r="Q132">
        <f>IF($H132&lt;入牧日比較!$C$14,0,入牧日比較!$C$9*0.02*入牧日比較!$C$8)</f>
        <v>24</v>
      </c>
      <c r="R132" s="3">
        <f t="shared" si="42"/>
        <v>141.99064659777284</v>
      </c>
      <c r="S132" s="3">
        <f t="shared" si="43"/>
        <v>111.33856780597317</v>
      </c>
      <c r="T132" s="3">
        <f t="shared" si="44"/>
        <v>89.430406522942164</v>
      </c>
      <c r="U132" s="3">
        <f t="shared" si="45"/>
        <v>73.203990332465366</v>
      </c>
      <c r="V132" s="3">
        <f t="shared" si="46"/>
        <v>60.797036913276663</v>
      </c>
      <c r="W132" s="3">
        <f t="shared" si="47"/>
        <v>245.55975966200822</v>
      </c>
      <c r="X132" s="3">
        <f t="shared" si="48"/>
        <v>154.67029320777013</v>
      </c>
      <c r="Y132" s="3">
        <f t="shared" si="49"/>
        <v>102.51871416138074</v>
      </c>
      <c r="Z132" s="3">
        <f t="shared" si="50"/>
        <v>70.590476866223142</v>
      </c>
      <c r="AA132" s="3">
        <f t="shared" si="51"/>
        <v>49.986817803330915</v>
      </c>
      <c r="AB132" s="3">
        <f t="shared" si="52"/>
        <v>277.36778196879902</v>
      </c>
      <c r="AC132" s="3">
        <f t="shared" si="53"/>
        <v>139.4571060740345</v>
      </c>
      <c r="AD132" s="3">
        <f t="shared" si="54"/>
        <v>76.11244310191168</v>
      </c>
      <c r="AE132" s="3">
        <f t="shared" si="55"/>
        <v>44.107954303345203</v>
      </c>
      <c r="AF132" s="3">
        <f t="shared" si="56"/>
        <v>26.690395616841979</v>
      </c>
      <c r="AG132">
        <f>IF(入牧日比較!$C$7-R132&gt;0,0,AG131+1)</f>
        <v>80</v>
      </c>
      <c r="AH132">
        <f>IF(入牧日比較!$C$7-S132&gt;0,0,AH131+1)</f>
        <v>68</v>
      </c>
      <c r="AI132">
        <f>IF(入牧日比較!$C$7-T132&gt;0,0,AI131+1)</f>
        <v>51</v>
      </c>
      <c r="AJ132">
        <f>IF(入牧日比較!$C$7-U132&gt;0,0,AJ131+1)</f>
        <v>29</v>
      </c>
      <c r="AK132">
        <f>IF(入牧日比較!$C$7-V132&gt;0,0,AK131+1)</f>
        <v>2</v>
      </c>
      <c r="AL132">
        <f>IF(入牧日比較!$C$7-W132&gt;0,0,AL131+1)</f>
        <v>76</v>
      </c>
      <c r="AM132">
        <f>IF(入牧日比較!$C$7-X132&gt;0,0,AM131+1)</f>
        <v>58</v>
      </c>
      <c r="AN132">
        <f>IF(入牧日比較!$C$7-Y132&gt;0,0,AN131+1)</f>
        <v>36</v>
      </c>
      <c r="AO132">
        <f>IF(入牧日比較!$C$7-Z132&gt;0,0,AO131+1)</f>
        <v>12</v>
      </c>
      <c r="AP132">
        <f>IF(入牧日比較!$C$7-AA132&gt;0,0,AP131+1)</f>
        <v>0</v>
      </c>
      <c r="AQ132">
        <f>IF(入牧日比較!$C$7-AB132&gt;0,0,AQ131+1)</f>
        <v>69</v>
      </c>
      <c r="AR132">
        <f>IF(入牧日比較!$C$7-AC132&gt;0,0,AR131+1)</f>
        <v>43</v>
      </c>
      <c r="AS132">
        <f>IF(入牧日比較!$C$7-AD132&gt;0,0,AS131+1)</f>
        <v>13</v>
      </c>
      <c r="AT132">
        <f>IF(入牧日比較!$C$7-AE132&gt;0,0,AT131+1)</f>
        <v>0</v>
      </c>
      <c r="AU132">
        <f>IF(入牧日比較!$C$7-AF132&gt;0,0,AU131+1)</f>
        <v>0</v>
      </c>
      <c r="AV132" s="1">
        <f t="shared" si="57"/>
        <v>42747</v>
      </c>
      <c r="AW132">
        <f t="shared" ref="AW132:AW195" si="62">COUNTIF(AG132:AU132,0)</f>
        <v>3</v>
      </c>
    </row>
    <row r="133" spans="8:49" x14ac:dyDescent="0.45">
      <c r="H133" s="1">
        <f t="shared" si="58"/>
        <v>42750</v>
      </c>
      <c r="I133">
        <v>130</v>
      </c>
      <c r="J133" s="3">
        <f t="shared" si="59"/>
        <v>718.60682687795372</v>
      </c>
      <c r="K133" s="3">
        <f t="shared" si="60"/>
        <v>906.7784364191665</v>
      </c>
      <c r="L133" s="3">
        <f t="shared" si="61"/>
        <v>557.25932700476221</v>
      </c>
      <c r="M133">
        <f>IF(H133&lt;入牧日比較!$C$10,0,入牧日比較!$C$9*0.02*入牧日比較!$C$8)</f>
        <v>24</v>
      </c>
      <c r="N133">
        <f>IF($H133&lt;入牧日比較!$C$11,0,入牧日比較!$C$9*0.02*入牧日比較!$C$8)</f>
        <v>24</v>
      </c>
      <c r="O133">
        <f>IF($H133&lt;入牧日比較!$C$12,0,入牧日比較!$C$9*0.02*入牧日比較!$C$8)</f>
        <v>24</v>
      </c>
      <c r="P133">
        <f>IF($H133&lt;入牧日比較!$C$13,0,入牧日比較!$C$9*0.02*入牧日比較!$C$8)</f>
        <v>24</v>
      </c>
      <c r="Q133">
        <f>IF($H133&lt;入牧日比較!$C$14,0,入牧日比較!$C$9*0.02*入牧日比較!$C$8)</f>
        <v>24</v>
      </c>
      <c r="R133" s="3">
        <f t="shared" ref="R133:R196" si="63">R132+M133/0.85*1000/$J133/100</f>
        <v>142.38356374052137</v>
      </c>
      <c r="S133" s="3">
        <f t="shared" ref="S133:S196" si="64">S132+N133/0.85*1000/$J133/100</f>
        <v>111.7314849487217</v>
      </c>
      <c r="T133" s="3">
        <f t="shared" ref="T133:T196" si="65">T132+O133/0.85*1000/$J133/100</f>
        <v>89.823323665690694</v>
      </c>
      <c r="U133" s="3">
        <f t="shared" ref="U133:U196" si="66">U132+P133/0.85*1000/$J133/100</f>
        <v>73.596907475213897</v>
      </c>
      <c r="V133" s="3">
        <f t="shared" ref="V133:V196" si="67">V132+Q133/0.85*1000/$J133/100</f>
        <v>61.189954056025186</v>
      </c>
      <c r="W133" s="3">
        <f t="shared" ref="W133:W196" si="68">W132+R133/0.85*1000/$K133/100</f>
        <v>247.40706952581948</v>
      </c>
      <c r="X133" s="3">
        <f t="shared" ref="X133:X196" si="69">X132+S133/0.85*1000/$K133/100</f>
        <v>156.11991751005408</v>
      </c>
      <c r="Y133" s="3">
        <f t="shared" ref="Y133:Y196" si="70">Y132+T133/0.85*1000/$K133/100</f>
        <v>103.68409805435827</v>
      </c>
      <c r="Z133" s="3">
        <f t="shared" ref="Z133:Z196" si="71">Z132+U133/0.85*1000/$K133/100</f>
        <v>71.545336328602758</v>
      </c>
      <c r="AA133" s="3">
        <f t="shared" ref="AA133:AA196" si="72">AA132+V133/0.85*1000/$K133/100</f>
        <v>50.780707229359408</v>
      </c>
      <c r="AB133" s="3">
        <f t="shared" ref="AB133:AB196" si="73">AB132+W133/0.85*1000/$K133/100</f>
        <v>280.57768561150169</v>
      </c>
      <c r="AC133" s="3">
        <f t="shared" ref="AC133:AC196" si="74">AC132+X133/0.85*1000/$K133/100</f>
        <v>141.48263385250272</v>
      </c>
      <c r="AD133" s="3">
        <f t="shared" ref="AD133:AD196" si="75">AD132+Y133/0.85*1000/$K133/100</f>
        <v>77.457659164948609</v>
      </c>
      <c r="AE133" s="3">
        <f t="shared" ref="AE133:AE196" si="76">AE132+Z133/0.85*1000/$K133/100</f>
        <v>45.036196314132219</v>
      </c>
      <c r="AF133" s="3">
        <f t="shared" ref="AF133:AF196" si="77">AF132+AA133/0.85*1000/$K133/100</f>
        <v>27.349233609737439</v>
      </c>
      <c r="AG133">
        <f>IF(入牧日比較!$C$7-R133&gt;0,0,AG132+1)</f>
        <v>81</v>
      </c>
      <c r="AH133">
        <f>IF(入牧日比較!$C$7-S133&gt;0,0,AH132+1)</f>
        <v>69</v>
      </c>
      <c r="AI133">
        <f>IF(入牧日比較!$C$7-T133&gt;0,0,AI132+1)</f>
        <v>52</v>
      </c>
      <c r="AJ133">
        <f>IF(入牧日比較!$C$7-U133&gt;0,0,AJ132+1)</f>
        <v>30</v>
      </c>
      <c r="AK133">
        <f>IF(入牧日比較!$C$7-V133&gt;0,0,AK132+1)</f>
        <v>3</v>
      </c>
      <c r="AL133">
        <f>IF(入牧日比較!$C$7-W133&gt;0,0,AL132+1)</f>
        <v>77</v>
      </c>
      <c r="AM133">
        <f>IF(入牧日比較!$C$7-X133&gt;0,0,AM132+1)</f>
        <v>59</v>
      </c>
      <c r="AN133">
        <f>IF(入牧日比較!$C$7-Y133&gt;0,0,AN132+1)</f>
        <v>37</v>
      </c>
      <c r="AO133">
        <f>IF(入牧日比較!$C$7-Z133&gt;0,0,AO132+1)</f>
        <v>13</v>
      </c>
      <c r="AP133">
        <f>IF(入牧日比較!$C$7-AA133&gt;0,0,AP132+1)</f>
        <v>0</v>
      </c>
      <c r="AQ133">
        <f>IF(入牧日比較!$C$7-AB133&gt;0,0,AQ132+1)</f>
        <v>70</v>
      </c>
      <c r="AR133">
        <f>IF(入牧日比較!$C$7-AC133&gt;0,0,AR132+1)</f>
        <v>44</v>
      </c>
      <c r="AS133">
        <f>IF(入牧日比較!$C$7-AD133&gt;0,0,AS132+1)</f>
        <v>14</v>
      </c>
      <c r="AT133">
        <f>IF(入牧日比較!$C$7-AE133&gt;0,0,AT132+1)</f>
        <v>0</v>
      </c>
      <c r="AU133">
        <f>IF(入牧日比較!$C$7-AF133&gt;0,0,AU132+1)</f>
        <v>0</v>
      </c>
      <c r="AV133" s="1">
        <f t="shared" ref="AV133:AV196" si="78">AV132+1</f>
        <v>42748</v>
      </c>
      <c r="AW133">
        <f t="shared" si="62"/>
        <v>3</v>
      </c>
    </row>
    <row r="134" spans="8:49" x14ac:dyDescent="0.45">
      <c r="H134" s="1">
        <f t="shared" si="58"/>
        <v>42751</v>
      </c>
      <c r="I134">
        <v>131</v>
      </c>
      <c r="J134" s="3">
        <f t="shared" si="59"/>
        <v>725.35691688115287</v>
      </c>
      <c r="K134" s="3">
        <f t="shared" si="60"/>
        <v>910.71560878464118</v>
      </c>
      <c r="L134" s="3">
        <f t="shared" si="61"/>
        <v>559.70361316748813</v>
      </c>
      <c r="M134">
        <f>IF(H134&lt;入牧日比較!$C$10,0,入牧日比較!$C$9*0.02*入牧日比較!$C$8)</f>
        <v>24</v>
      </c>
      <c r="N134">
        <f>IF($H134&lt;入牧日比較!$C$11,0,入牧日比較!$C$9*0.02*入牧日比較!$C$8)</f>
        <v>24</v>
      </c>
      <c r="O134">
        <f>IF($H134&lt;入牧日比較!$C$12,0,入牧日比較!$C$9*0.02*入牧日比較!$C$8)</f>
        <v>24</v>
      </c>
      <c r="P134">
        <f>IF($H134&lt;入牧日比較!$C$13,0,入牧日比較!$C$9*0.02*入牧日比較!$C$8)</f>
        <v>24</v>
      </c>
      <c r="Q134">
        <f>IF($H134&lt;入牧日比較!$C$14,0,入牧日比較!$C$9*0.02*入牧日比較!$C$8)</f>
        <v>24</v>
      </c>
      <c r="R134" s="3">
        <f t="shared" si="63"/>
        <v>142.77282444046824</v>
      </c>
      <c r="S134" s="3">
        <f t="shared" si="64"/>
        <v>112.12074564866859</v>
      </c>
      <c r="T134" s="3">
        <f t="shared" si="65"/>
        <v>90.212584365637582</v>
      </c>
      <c r="U134" s="3">
        <f t="shared" si="66"/>
        <v>73.986168175160785</v>
      </c>
      <c r="V134" s="3">
        <f t="shared" si="67"/>
        <v>61.579214755972068</v>
      </c>
      <c r="W134" s="3">
        <f t="shared" si="68"/>
        <v>249.25142167190432</v>
      </c>
      <c r="X134" s="3">
        <f t="shared" si="69"/>
        <v>157.56830335426619</v>
      </c>
      <c r="Y134" s="3">
        <f t="shared" si="70"/>
        <v>104.84947230699134</v>
      </c>
      <c r="Z134" s="3">
        <f t="shared" si="71"/>
        <v>72.501096282145951</v>
      </c>
      <c r="AA134" s="3">
        <f t="shared" si="72"/>
        <v>51.576193046317194</v>
      </c>
      <c r="AB134" s="3">
        <f t="shared" si="73"/>
        <v>283.79753782271126</v>
      </c>
      <c r="AC134" s="3">
        <f t="shared" si="74"/>
        <v>143.51811532164999</v>
      </c>
      <c r="AD134" s="3">
        <f t="shared" si="75"/>
        <v>78.81211404824397</v>
      </c>
      <c r="AE134" s="3">
        <f t="shared" si="76"/>
        <v>45.972771975820805</v>
      </c>
      <c r="AF134" s="3">
        <f t="shared" si="77"/>
        <v>28.015499495452445</v>
      </c>
      <c r="AG134">
        <f>IF(入牧日比較!$C$7-R134&gt;0,0,AG133+1)</f>
        <v>82</v>
      </c>
      <c r="AH134">
        <f>IF(入牧日比較!$C$7-S134&gt;0,0,AH133+1)</f>
        <v>70</v>
      </c>
      <c r="AI134">
        <f>IF(入牧日比較!$C$7-T134&gt;0,0,AI133+1)</f>
        <v>53</v>
      </c>
      <c r="AJ134">
        <f>IF(入牧日比較!$C$7-U134&gt;0,0,AJ133+1)</f>
        <v>31</v>
      </c>
      <c r="AK134">
        <f>IF(入牧日比較!$C$7-V134&gt;0,0,AK133+1)</f>
        <v>4</v>
      </c>
      <c r="AL134">
        <f>IF(入牧日比較!$C$7-W134&gt;0,0,AL133+1)</f>
        <v>78</v>
      </c>
      <c r="AM134">
        <f>IF(入牧日比較!$C$7-X134&gt;0,0,AM133+1)</f>
        <v>60</v>
      </c>
      <c r="AN134">
        <f>IF(入牧日比較!$C$7-Y134&gt;0,0,AN133+1)</f>
        <v>38</v>
      </c>
      <c r="AO134">
        <f>IF(入牧日比較!$C$7-Z134&gt;0,0,AO133+1)</f>
        <v>14</v>
      </c>
      <c r="AP134">
        <f>IF(入牧日比較!$C$7-AA134&gt;0,0,AP133+1)</f>
        <v>0</v>
      </c>
      <c r="AQ134">
        <f>IF(入牧日比較!$C$7-AB134&gt;0,0,AQ133+1)</f>
        <v>71</v>
      </c>
      <c r="AR134">
        <f>IF(入牧日比較!$C$7-AC134&gt;0,0,AR133+1)</f>
        <v>45</v>
      </c>
      <c r="AS134">
        <f>IF(入牧日比較!$C$7-AD134&gt;0,0,AS133+1)</f>
        <v>15</v>
      </c>
      <c r="AT134">
        <f>IF(入牧日比較!$C$7-AE134&gt;0,0,AT133+1)</f>
        <v>0</v>
      </c>
      <c r="AU134">
        <f>IF(入牧日比較!$C$7-AF134&gt;0,0,AU133+1)</f>
        <v>0</v>
      </c>
      <c r="AV134" s="1">
        <f t="shared" si="78"/>
        <v>42749</v>
      </c>
      <c r="AW134">
        <f t="shared" si="62"/>
        <v>3</v>
      </c>
    </row>
    <row r="135" spans="8:49" x14ac:dyDescent="0.45">
      <c r="H135" s="1">
        <f t="shared" si="58"/>
        <v>42752</v>
      </c>
      <c r="I135">
        <v>132</v>
      </c>
      <c r="J135" s="3">
        <f t="shared" si="59"/>
        <v>732.01904764696985</v>
      </c>
      <c r="K135" s="3">
        <f t="shared" si="60"/>
        <v>914.54483302473272</v>
      </c>
      <c r="L135" s="3">
        <f t="shared" si="61"/>
        <v>562.08493096810275</v>
      </c>
      <c r="M135">
        <f>IF(H135&lt;入牧日比較!$C$10,0,入牧日比較!$C$9*0.02*入牧日比較!$C$8)</f>
        <v>24</v>
      </c>
      <c r="N135">
        <f>IF($H135&lt;入牧日比較!$C$11,0,入牧日比較!$C$9*0.02*入牧日比較!$C$8)</f>
        <v>24</v>
      </c>
      <c r="O135">
        <f>IF($H135&lt;入牧日比較!$C$12,0,入牧日比較!$C$9*0.02*入牧日比較!$C$8)</f>
        <v>24</v>
      </c>
      <c r="P135">
        <f>IF($H135&lt;入牧日比較!$C$13,0,入牧日比較!$C$9*0.02*入牧日比較!$C$8)</f>
        <v>24</v>
      </c>
      <c r="Q135">
        <f>IF($H135&lt;入牧日比較!$C$14,0,入牧日比較!$C$9*0.02*入牧日比較!$C$8)</f>
        <v>24</v>
      </c>
      <c r="R135" s="3">
        <f t="shared" si="63"/>
        <v>143.15854246527113</v>
      </c>
      <c r="S135" s="3">
        <f t="shared" si="64"/>
        <v>112.50646367347146</v>
      </c>
      <c r="T135" s="3">
        <f t="shared" si="65"/>
        <v>90.598302390440452</v>
      </c>
      <c r="U135" s="3">
        <f t="shared" si="66"/>
        <v>74.371886199963654</v>
      </c>
      <c r="V135" s="3">
        <f t="shared" si="67"/>
        <v>61.964932780774944</v>
      </c>
      <c r="W135" s="3">
        <f t="shared" si="68"/>
        <v>251.09301334224369</v>
      </c>
      <c r="X135" s="3">
        <f t="shared" si="69"/>
        <v>159.01558664447339</v>
      </c>
      <c r="Y135" s="3">
        <f t="shared" si="70"/>
        <v>106.01492898289733</v>
      </c>
      <c r="Z135" s="3">
        <f t="shared" si="71"/>
        <v>73.457816319767915</v>
      </c>
      <c r="AA135" s="3">
        <f t="shared" si="72"/>
        <v>52.373310019549137</v>
      </c>
      <c r="AB135" s="3">
        <f t="shared" si="73"/>
        <v>287.02759866217298</v>
      </c>
      <c r="AC135" s="3">
        <f t="shared" si="74"/>
        <v>145.56369202825573</v>
      </c>
      <c r="AD135" s="3">
        <f t="shared" si="75"/>
        <v>80.175890228026503</v>
      </c>
      <c r="AE135" s="3">
        <f t="shared" si="76"/>
        <v>46.917733417354206</v>
      </c>
      <c r="AF135" s="3">
        <f t="shared" si="77"/>
        <v>28.689229821419548</v>
      </c>
      <c r="AG135">
        <f>IF(入牧日比較!$C$7-R135&gt;0,0,AG134+1)</f>
        <v>83</v>
      </c>
      <c r="AH135">
        <f>IF(入牧日比較!$C$7-S135&gt;0,0,AH134+1)</f>
        <v>71</v>
      </c>
      <c r="AI135">
        <f>IF(入牧日比較!$C$7-T135&gt;0,0,AI134+1)</f>
        <v>54</v>
      </c>
      <c r="AJ135">
        <f>IF(入牧日比較!$C$7-U135&gt;0,0,AJ134+1)</f>
        <v>32</v>
      </c>
      <c r="AK135">
        <f>IF(入牧日比較!$C$7-V135&gt;0,0,AK134+1)</f>
        <v>5</v>
      </c>
      <c r="AL135">
        <f>IF(入牧日比較!$C$7-W135&gt;0,0,AL134+1)</f>
        <v>79</v>
      </c>
      <c r="AM135">
        <f>IF(入牧日比較!$C$7-X135&gt;0,0,AM134+1)</f>
        <v>61</v>
      </c>
      <c r="AN135">
        <f>IF(入牧日比較!$C$7-Y135&gt;0,0,AN134+1)</f>
        <v>39</v>
      </c>
      <c r="AO135">
        <f>IF(入牧日比較!$C$7-Z135&gt;0,0,AO134+1)</f>
        <v>15</v>
      </c>
      <c r="AP135">
        <f>IF(入牧日比較!$C$7-AA135&gt;0,0,AP134+1)</f>
        <v>0</v>
      </c>
      <c r="AQ135">
        <f>IF(入牧日比較!$C$7-AB135&gt;0,0,AQ134+1)</f>
        <v>72</v>
      </c>
      <c r="AR135">
        <f>IF(入牧日比較!$C$7-AC135&gt;0,0,AR134+1)</f>
        <v>46</v>
      </c>
      <c r="AS135">
        <f>IF(入牧日比較!$C$7-AD135&gt;0,0,AS134+1)</f>
        <v>16</v>
      </c>
      <c r="AT135">
        <f>IF(入牧日比較!$C$7-AE135&gt;0,0,AT134+1)</f>
        <v>0</v>
      </c>
      <c r="AU135">
        <f>IF(入牧日比較!$C$7-AF135&gt;0,0,AU134+1)</f>
        <v>0</v>
      </c>
      <c r="AV135" s="1">
        <f t="shared" si="78"/>
        <v>42750</v>
      </c>
      <c r="AW135">
        <f t="shared" si="62"/>
        <v>3</v>
      </c>
    </row>
    <row r="136" spans="8:49" x14ac:dyDescent="0.45">
      <c r="H136" s="1">
        <f t="shared" si="58"/>
        <v>42753</v>
      </c>
      <c r="I136">
        <v>133</v>
      </c>
      <c r="J136" s="3">
        <f t="shared" si="59"/>
        <v>738.59302108664156</v>
      </c>
      <c r="K136" s="3">
        <f t="shared" si="60"/>
        <v>918.26856773587906</v>
      </c>
      <c r="L136" s="3">
        <f t="shared" si="61"/>
        <v>564.40460301395763</v>
      </c>
      <c r="M136">
        <f>IF(H136&lt;入牧日比較!$C$10,0,入牧日比較!$C$9*0.02*入牧日比較!$C$8)</f>
        <v>24</v>
      </c>
      <c r="N136">
        <f>IF($H136&lt;入牧日比較!$C$11,0,入牧日比較!$C$9*0.02*入牧日比較!$C$8)</f>
        <v>24</v>
      </c>
      <c r="O136">
        <f>IF($H136&lt;入牧日比較!$C$12,0,入牧日比較!$C$9*0.02*入牧日比較!$C$8)</f>
        <v>24</v>
      </c>
      <c r="P136">
        <f>IF($H136&lt;入牧日比較!$C$13,0,入牧日比較!$C$9*0.02*入牧日比較!$C$8)</f>
        <v>24</v>
      </c>
      <c r="Q136">
        <f>IF($H136&lt;入牧日比較!$C$14,0,入牧日比較!$C$9*0.02*入牧日比較!$C$8)</f>
        <v>24</v>
      </c>
      <c r="R136" s="3">
        <f t="shared" si="63"/>
        <v>143.54082734085941</v>
      </c>
      <c r="S136" s="3">
        <f t="shared" si="64"/>
        <v>112.88874854905973</v>
      </c>
      <c r="T136" s="3">
        <f t="shared" si="65"/>
        <v>90.980587266028721</v>
      </c>
      <c r="U136" s="3">
        <f t="shared" si="66"/>
        <v>74.754171075551923</v>
      </c>
      <c r="V136" s="3">
        <f t="shared" si="67"/>
        <v>62.347217656363213</v>
      </c>
      <c r="W136" s="3">
        <f t="shared" si="68"/>
        <v>252.93203481712504</v>
      </c>
      <c r="X136" s="3">
        <f t="shared" si="69"/>
        <v>160.4618987265489</v>
      </c>
      <c r="Y136" s="3">
        <f t="shared" si="70"/>
        <v>107.18055730536915</v>
      </c>
      <c r="Z136" s="3">
        <f t="shared" si="71"/>
        <v>74.415554466409915</v>
      </c>
      <c r="AA136" s="3">
        <f t="shared" si="72"/>
        <v>53.172092319283841</v>
      </c>
      <c r="AB136" s="3">
        <f t="shared" si="73"/>
        <v>290.26812229806904</v>
      </c>
      <c r="AC136" s="3">
        <f t="shared" si="74"/>
        <v>147.61950348709325</v>
      </c>
      <c r="AD136" s="3">
        <f t="shared" si="75"/>
        <v>81.549069902588798</v>
      </c>
      <c r="AE136" s="3">
        <f t="shared" si="76"/>
        <v>47.871133263684719</v>
      </c>
      <c r="AF136" s="3">
        <f t="shared" si="77"/>
        <v>29.370461924167095</v>
      </c>
      <c r="AG136">
        <f>IF(入牧日比較!$C$7-R136&gt;0,0,AG135+1)</f>
        <v>84</v>
      </c>
      <c r="AH136">
        <f>IF(入牧日比較!$C$7-S136&gt;0,0,AH135+1)</f>
        <v>72</v>
      </c>
      <c r="AI136">
        <f>IF(入牧日比較!$C$7-T136&gt;0,0,AI135+1)</f>
        <v>55</v>
      </c>
      <c r="AJ136">
        <f>IF(入牧日比較!$C$7-U136&gt;0,0,AJ135+1)</f>
        <v>33</v>
      </c>
      <c r="AK136">
        <f>IF(入牧日比較!$C$7-V136&gt;0,0,AK135+1)</f>
        <v>6</v>
      </c>
      <c r="AL136">
        <f>IF(入牧日比較!$C$7-W136&gt;0,0,AL135+1)</f>
        <v>80</v>
      </c>
      <c r="AM136">
        <f>IF(入牧日比較!$C$7-X136&gt;0,0,AM135+1)</f>
        <v>62</v>
      </c>
      <c r="AN136">
        <f>IF(入牧日比較!$C$7-Y136&gt;0,0,AN135+1)</f>
        <v>40</v>
      </c>
      <c r="AO136">
        <f>IF(入牧日比較!$C$7-Z136&gt;0,0,AO135+1)</f>
        <v>16</v>
      </c>
      <c r="AP136">
        <f>IF(入牧日比較!$C$7-AA136&gt;0,0,AP135+1)</f>
        <v>0</v>
      </c>
      <c r="AQ136">
        <f>IF(入牧日比較!$C$7-AB136&gt;0,0,AQ135+1)</f>
        <v>73</v>
      </c>
      <c r="AR136">
        <f>IF(入牧日比較!$C$7-AC136&gt;0,0,AR135+1)</f>
        <v>47</v>
      </c>
      <c r="AS136">
        <f>IF(入牧日比較!$C$7-AD136&gt;0,0,AS135+1)</f>
        <v>17</v>
      </c>
      <c r="AT136">
        <f>IF(入牧日比較!$C$7-AE136&gt;0,0,AT135+1)</f>
        <v>0</v>
      </c>
      <c r="AU136">
        <f>IF(入牧日比較!$C$7-AF136&gt;0,0,AU135+1)</f>
        <v>0</v>
      </c>
      <c r="AV136" s="1">
        <f t="shared" si="78"/>
        <v>42751</v>
      </c>
      <c r="AW136">
        <f t="shared" si="62"/>
        <v>3</v>
      </c>
    </row>
    <row r="137" spans="8:49" x14ac:dyDescent="0.45">
      <c r="H137" s="1">
        <f t="shared" si="58"/>
        <v>42754</v>
      </c>
      <c r="I137">
        <v>134</v>
      </c>
      <c r="J137" s="3">
        <f t="shared" si="59"/>
        <v>745.07870686442664</v>
      </c>
      <c r="K137" s="3">
        <f t="shared" si="60"/>
        <v>921.8892471531301</v>
      </c>
      <c r="L137" s="3">
        <f t="shared" si="61"/>
        <v>566.66394212489649</v>
      </c>
      <c r="M137">
        <f>IF(H137&lt;入牧日比較!$C$10,0,入牧日比較!$C$9*0.02*入牧日比較!$C$8)</f>
        <v>24</v>
      </c>
      <c r="N137">
        <f>IF($H137&lt;入牧日比較!$C$11,0,入牧日比較!$C$9*0.02*入牧日比較!$C$8)</f>
        <v>24</v>
      </c>
      <c r="O137">
        <f>IF($H137&lt;入牧日比較!$C$12,0,入牧日比較!$C$9*0.02*入牧日比較!$C$8)</f>
        <v>24</v>
      </c>
      <c r="P137">
        <f>IF($H137&lt;入牧日比較!$C$13,0,入牧日比較!$C$9*0.02*入牧日比較!$C$8)</f>
        <v>24</v>
      </c>
      <c r="Q137">
        <f>IF($H137&lt;入牧日比較!$C$14,0,入牧日比較!$C$9*0.02*入牧日比較!$C$8)</f>
        <v>24</v>
      </c>
      <c r="R137" s="3">
        <f t="shared" si="63"/>
        <v>143.91978454172309</v>
      </c>
      <c r="S137" s="3">
        <f t="shared" si="64"/>
        <v>113.26770574992341</v>
      </c>
      <c r="T137" s="3">
        <f t="shared" si="65"/>
        <v>91.359544466892402</v>
      </c>
      <c r="U137" s="3">
        <f t="shared" si="66"/>
        <v>75.133128276415604</v>
      </c>
      <c r="V137" s="3">
        <f t="shared" si="67"/>
        <v>62.726174857226887</v>
      </c>
      <c r="W137" s="3">
        <f t="shared" si="68"/>
        <v>254.76866968515679</v>
      </c>
      <c r="X137" s="3">
        <f t="shared" si="69"/>
        <v>161.90736655061974</v>
      </c>
      <c r="Y137" s="3">
        <f t="shared" si="70"/>
        <v>108.34644374294054</v>
      </c>
      <c r="Z137" s="3">
        <f t="shared" si="71"/>
        <v>75.374367207661365</v>
      </c>
      <c r="AA137" s="3">
        <f t="shared" si="72"/>
        <v>53.972573505716142</v>
      </c>
      <c r="AB137" s="3">
        <f t="shared" si="73"/>
        <v>293.51935716835311</v>
      </c>
      <c r="AC137" s="3">
        <f t="shared" si="74"/>
        <v>149.68568720008969</v>
      </c>
      <c r="AD137" s="3">
        <f t="shared" si="75"/>
        <v>82.93173495478554</v>
      </c>
      <c r="AE137" s="3">
        <f t="shared" si="76"/>
        <v>48.833024579810797</v>
      </c>
      <c r="AF137" s="3">
        <f t="shared" si="77"/>
        <v>30.059233872608051</v>
      </c>
      <c r="AG137">
        <f>IF(入牧日比較!$C$7-R137&gt;0,0,AG136+1)</f>
        <v>85</v>
      </c>
      <c r="AH137">
        <f>IF(入牧日比較!$C$7-S137&gt;0,0,AH136+1)</f>
        <v>73</v>
      </c>
      <c r="AI137">
        <f>IF(入牧日比較!$C$7-T137&gt;0,0,AI136+1)</f>
        <v>56</v>
      </c>
      <c r="AJ137">
        <f>IF(入牧日比較!$C$7-U137&gt;0,0,AJ136+1)</f>
        <v>34</v>
      </c>
      <c r="AK137">
        <f>IF(入牧日比較!$C$7-V137&gt;0,0,AK136+1)</f>
        <v>7</v>
      </c>
      <c r="AL137">
        <f>IF(入牧日比較!$C$7-W137&gt;0,0,AL136+1)</f>
        <v>81</v>
      </c>
      <c r="AM137">
        <f>IF(入牧日比較!$C$7-X137&gt;0,0,AM136+1)</f>
        <v>63</v>
      </c>
      <c r="AN137">
        <f>IF(入牧日比較!$C$7-Y137&gt;0,0,AN136+1)</f>
        <v>41</v>
      </c>
      <c r="AO137">
        <f>IF(入牧日比較!$C$7-Z137&gt;0,0,AO136+1)</f>
        <v>17</v>
      </c>
      <c r="AP137">
        <f>IF(入牧日比較!$C$7-AA137&gt;0,0,AP136+1)</f>
        <v>0</v>
      </c>
      <c r="AQ137">
        <f>IF(入牧日比較!$C$7-AB137&gt;0,0,AQ136+1)</f>
        <v>74</v>
      </c>
      <c r="AR137">
        <f>IF(入牧日比較!$C$7-AC137&gt;0,0,AR136+1)</f>
        <v>48</v>
      </c>
      <c r="AS137">
        <f>IF(入牧日比較!$C$7-AD137&gt;0,0,AS136+1)</f>
        <v>18</v>
      </c>
      <c r="AT137">
        <f>IF(入牧日比較!$C$7-AE137&gt;0,0,AT136+1)</f>
        <v>0</v>
      </c>
      <c r="AU137">
        <f>IF(入牧日比較!$C$7-AF137&gt;0,0,AU136+1)</f>
        <v>0</v>
      </c>
      <c r="AV137" s="1">
        <f t="shared" si="78"/>
        <v>42752</v>
      </c>
      <c r="AW137">
        <f t="shared" si="62"/>
        <v>3</v>
      </c>
    </row>
    <row r="138" spans="8:49" x14ac:dyDescent="0.45">
      <c r="H138" s="1">
        <f t="shared" si="58"/>
        <v>42755</v>
      </c>
      <c r="I138">
        <v>135</v>
      </c>
      <c r="J138" s="3">
        <f t="shared" si="59"/>
        <v>751.47603974422429</v>
      </c>
      <c r="K138" s="3">
        <f t="shared" si="60"/>
        <v>925.40927910314474</v>
      </c>
      <c r="L138" s="3">
        <f t="shared" si="61"/>
        <v>568.86425014713495</v>
      </c>
      <c r="M138">
        <f>IF(H138&lt;入牧日比較!$C$10,0,入牧日比較!$C$9*0.02*入牧日比較!$C$8)</f>
        <v>24</v>
      </c>
      <c r="N138">
        <f>IF($H138&lt;入牧日比較!$C$11,0,入牧日比較!$C$9*0.02*入牧日比較!$C$8)</f>
        <v>24</v>
      </c>
      <c r="O138">
        <f>IF($H138&lt;入牧日比較!$C$12,0,入牧日比較!$C$9*0.02*入牧日比較!$C$8)</f>
        <v>24</v>
      </c>
      <c r="P138">
        <f>IF($H138&lt;入牧日比較!$C$13,0,入牧日比較!$C$9*0.02*入牧日比較!$C$8)</f>
        <v>24</v>
      </c>
      <c r="Q138">
        <f>IF($H138&lt;入牧日比較!$C$14,0,入牧日比較!$C$9*0.02*入牧日比較!$C$8)</f>
        <v>24</v>
      </c>
      <c r="R138" s="3">
        <f t="shared" si="63"/>
        <v>144.29551567118475</v>
      </c>
      <c r="S138" s="3">
        <f t="shared" si="64"/>
        <v>113.64343687938506</v>
      </c>
      <c r="T138" s="3">
        <f t="shared" si="65"/>
        <v>91.735275596354057</v>
      </c>
      <c r="U138" s="3">
        <f t="shared" si="66"/>
        <v>75.50885940587726</v>
      </c>
      <c r="V138" s="3">
        <f t="shared" si="67"/>
        <v>63.101905986688543</v>
      </c>
      <c r="W138" s="3">
        <f t="shared" si="68"/>
        <v>256.60309510139979</v>
      </c>
      <c r="X138" s="3">
        <f t="shared" si="69"/>
        <v>163.35211282725254</v>
      </c>
      <c r="Y138" s="3">
        <f t="shared" si="70"/>
        <v>109.51267209270772</v>
      </c>
      <c r="Z138" s="3">
        <f t="shared" si="71"/>
        <v>76.3343095191141</v>
      </c>
      <c r="AA138" s="3">
        <f t="shared" si="72"/>
        <v>54.774786517097169</v>
      </c>
      <c r="AB138" s="3">
        <f t="shared" si="73"/>
        <v>296.78154613764366</v>
      </c>
      <c r="AC138" s="3">
        <f t="shared" si="74"/>
        <v>151.76237867711492</v>
      </c>
      <c r="AD138" s="3">
        <f t="shared" si="75"/>
        <v>84.323966918149793</v>
      </c>
      <c r="AE138" s="3">
        <f t="shared" si="76"/>
        <v>49.803460818677145</v>
      </c>
      <c r="AF138" s="3">
        <f t="shared" si="77"/>
        <v>30.755584414680467</v>
      </c>
      <c r="AG138">
        <f>IF(入牧日比較!$C$7-R138&gt;0,0,AG137+1)</f>
        <v>86</v>
      </c>
      <c r="AH138">
        <f>IF(入牧日比較!$C$7-S138&gt;0,0,AH137+1)</f>
        <v>74</v>
      </c>
      <c r="AI138">
        <f>IF(入牧日比較!$C$7-T138&gt;0,0,AI137+1)</f>
        <v>57</v>
      </c>
      <c r="AJ138">
        <f>IF(入牧日比較!$C$7-U138&gt;0,0,AJ137+1)</f>
        <v>35</v>
      </c>
      <c r="AK138">
        <f>IF(入牧日比較!$C$7-V138&gt;0,0,AK137+1)</f>
        <v>8</v>
      </c>
      <c r="AL138">
        <f>IF(入牧日比較!$C$7-W138&gt;0,0,AL137+1)</f>
        <v>82</v>
      </c>
      <c r="AM138">
        <f>IF(入牧日比較!$C$7-X138&gt;0,0,AM137+1)</f>
        <v>64</v>
      </c>
      <c r="AN138">
        <f>IF(入牧日比較!$C$7-Y138&gt;0,0,AN137+1)</f>
        <v>42</v>
      </c>
      <c r="AO138">
        <f>IF(入牧日比較!$C$7-Z138&gt;0,0,AO137+1)</f>
        <v>18</v>
      </c>
      <c r="AP138">
        <f>IF(入牧日比較!$C$7-AA138&gt;0,0,AP137+1)</f>
        <v>0</v>
      </c>
      <c r="AQ138">
        <f>IF(入牧日比較!$C$7-AB138&gt;0,0,AQ137+1)</f>
        <v>75</v>
      </c>
      <c r="AR138">
        <f>IF(入牧日比較!$C$7-AC138&gt;0,0,AR137+1)</f>
        <v>49</v>
      </c>
      <c r="AS138">
        <f>IF(入牧日比較!$C$7-AD138&gt;0,0,AS137+1)</f>
        <v>19</v>
      </c>
      <c r="AT138">
        <f>IF(入牧日比較!$C$7-AE138&gt;0,0,AT137+1)</f>
        <v>0</v>
      </c>
      <c r="AU138">
        <f>IF(入牧日比較!$C$7-AF138&gt;0,0,AU137+1)</f>
        <v>0</v>
      </c>
      <c r="AV138" s="1">
        <f t="shared" si="78"/>
        <v>42753</v>
      </c>
      <c r="AW138">
        <f t="shared" si="62"/>
        <v>3</v>
      </c>
    </row>
    <row r="139" spans="8:49" x14ac:dyDescent="0.45">
      <c r="H139" s="1">
        <f t="shared" si="58"/>
        <v>42756</v>
      </c>
      <c r="I139">
        <v>136</v>
      </c>
      <c r="J139" s="3">
        <f t="shared" si="59"/>
        <v>757.78501696708986</v>
      </c>
      <c r="K139" s="3">
        <f t="shared" si="60"/>
        <v>928.83104315500179</v>
      </c>
      <c r="L139" s="3">
        <f t="shared" si="61"/>
        <v>571.00681686738983</v>
      </c>
      <c r="M139">
        <f>IF(H139&lt;入牧日比較!$C$10,0,入牧日比較!$C$9*0.02*入牧日比較!$C$8)</f>
        <v>24</v>
      </c>
      <c r="N139">
        <f>IF($H139&lt;入牧日比較!$C$11,0,入牧日比較!$C$9*0.02*入牧日比較!$C$8)</f>
        <v>24</v>
      </c>
      <c r="O139">
        <f>IF($H139&lt;入牧日比較!$C$12,0,入牧日比較!$C$9*0.02*入牧日比較!$C$8)</f>
        <v>24</v>
      </c>
      <c r="P139">
        <f>IF($H139&lt;入牧日比較!$C$13,0,入牧日比較!$C$9*0.02*入牧日比較!$C$8)</f>
        <v>24</v>
      </c>
      <c r="Q139">
        <f>IF($H139&lt;入牧日比較!$C$14,0,入牧日比較!$C$9*0.02*入牧日比較!$C$8)</f>
        <v>24</v>
      </c>
      <c r="R139" s="3">
        <f t="shared" si="63"/>
        <v>144.66811863225482</v>
      </c>
      <c r="S139" s="3">
        <f t="shared" si="64"/>
        <v>114.01603984045514</v>
      </c>
      <c r="T139" s="3">
        <f t="shared" si="65"/>
        <v>92.107878557424129</v>
      </c>
      <c r="U139" s="3">
        <f t="shared" si="66"/>
        <v>75.881462366947332</v>
      </c>
      <c r="V139" s="3">
        <f t="shared" si="67"/>
        <v>63.474508947758615</v>
      </c>
      <c r="W139" s="3">
        <f t="shared" si="68"/>
        <v>258.43548203420585</v>
      </c>
      <c r="X139" s="3">
        <f t="shared" si="69"/>
        <v>164.7962561776269</v>
      </c>
      <c r="Y139" s="3">
        <f t="shared" si="70"/>
        <v>110.67932356141272</v>
      </c>
      <c r="Z139" s="3">
        <f t="shared" si="71"/>
        <v>77.295434896273775</v>
      </c>
      <c r="AA139" s="3">
        <f t="shared" si="72"/>
        <v>55.578763660518874</v>
      </c>
      <c r="AB139" s="3">
        <f t="shared" si="73"/>
        <v>300.05492664974304</v>
      </c>
      <c r="AC139" s="3">
        <f t="shared" si="74"/>
        <v>153.84971145817394</v>
      </c>
      <c r="AD139" s="3">
        <f t="shared" si="75"/>
        <v>85.725846946335395</v>
      </c>
      <c r="AE139" s="3">
        <f t="shared" si="76"/>
        <v>50.782495772670892</v>
      </c>
      <c r="AF139" s="3">
        <f t="shared" si="77"/>
        <v>31.459552927134343</v>
      </c>
      <c r="AG139">
        <f>IF(入牧日比較!$C$7-R139&gt;0,0,AG138+1)</f>
        <v>87</v>
      </c>
      <c r="AH139">
        <f>IF(入牧日比較!$C$7-S139&gt;0,0,AH138+1)</f>
        <v>75</v>
      </c>
      <c r="AI139">
        <f>IF(入牧日比較!$C$7-T139&gt;0,0,AI138+1)</f>
        <v>58</v>
      </c>
      <c r="AJ139">
        <f>IF(入牧日比較!$C$7-U139&gt;0,0,AJ138+1)</f>
        <v>36</v>
      </c>
      <c r="AK139">
        <f>IF(入牧日比較!$C$7-V139&gt;0,0,AK138+1)</f>
        <v>9</v>
      </c>
      <c r="AL139">
        <f>IF(入牧日比較!$C$7-W139&gt;0,0,AL138+1)</f>
        <v>83</v>
      </c>
      <c r="AM139">
        <f>IF(入牧日比較!$C$7-X139&gt;0,0,AM138+1)</f>
        <v>65</v>
      </c>
      <c r="AN139">
        <f>IF(入牧日比較!$C$7-Y139&gt;0,0,AN138+1)</f>
        <v>43</v>
      </c>
      <c r="AO139">
        <f>IF(入牧日比較!$C$7-Z139&gt;0,0,AO138+1)</f>
        <v>19</v>
      </c>
      <c r="AP139">
        <f>IF(入牧日比較!$C$7-AA139&gt;0,0,AP138+1)</f>
        <v>0</v>
      </c>
      <c r="AQ139">
        <f>IF(入牧日比較!$C$7-AB139&gt;0,0,AQ138+1)</f>
        <v>76</v>
      </c>
      <c r="AR139">
        <f>IF(入牧日比較!$C$7-AC139&gt;0,0,AR138+1)</f>
        <v>50</v>
      </c>
      <c r="AS139">
        <f>IF(入牧日比較!$C$7-AD139&gt;0,0,AS138+1)</f>
        <v>20</v>
      </c>
      <c r="AT139">
        <f>IF(入牧日比較!$C$7-AE139&gt;0,0,AT138+1)</f>
        <v>0</v>
      </c>
      <c r="AU139">
        <f>IF(入牧日比較!$C$7-AF139&gt;0,0,AU138+1)</f>
        <v>0</v>
      </c>
      <c r="AV139" s="1">
        <f t="shared" si="78"/>
        <v>42754</v>
      </c>
      <c r="AW139">
        <f t="shared" si="62"/>
        <v>3</v>
      </c>
    </row>
    <row r="140" spans="8:49" x14ac:dyDescent="0.45">
      <c r="H140" s="1">
        <f t="shared" si="58"/>
        <v>42757</v>
      </c>
      <c r="I140">
        <v>137</v>
      </c>
      <c r="J140" s="3">
        <f t="shared" si="59"/>
        <v>764.00569566333411</v>
      </c>
      <c r="K140" s="3">
        <f t="shared" si="60"/>
        <v>932.15688895775315</v>
      </c>
      <c r="L140" s="3">
        <f t="shared" si="61"/>
        <v>573.09291902219218</v>
      </c>
      <c r="M140">
        <f>IF(H140&lt;入牧日比較!$C$10,0,入牧日比較!$C$9*0.02*入牧日比較!$C$8)</f>
        <v>24</v>
      </c>
      <c r="N140">
        <f>IF($H140&lt;入牧日比較!$C$11,0,入牧日比較!$C$9*0.02*入牧日比較!$C$8)</f>
        <v>24</v>
      </c>
      <c r="O140">
        <f>IF($H140&lt;入牧日比較!$C$12,0,入牧日比較!$C$9*0.02*入牧日比較!$C$8)</f>
        <v>24</v>
      </c>
      <c r="P140">
        <f>IF($H140&lt;入牧日比較!$C$13,0,入牧日比較!$C$9*0.02*入牧日比較!$C$8)</f>
        <v>24</v>
      </c>
      <c r="Q140">
        <f>IF($H140&lt;入牧日比較!$C$14,0,入牧日比較!$C$9*0.02*入牧日比較!$C$8)</f>
        <v>24</v>
      </c>
      <c r="R140" s="3">
        <f t="shared" si="63"/>
        <v>145.03768778963044</v>
      </c>
      <c r="S140" s="3">
        <f t="shared" si="64"/>
        <v>114.38560899783076</v>
      </c>
      <c r="T140" s="3">
        <f t="shared" si="65"/>
        <v>92.477447714799752</v>
      </c>
      <c r="U140" s="3">
        <f t="shared" si="66"/>
        <v>76.251031524322954</v>
      </c>
      <c r="V140" s="3">
        <f t="shared" si="67"/>
        <v>63.84407810513423</v>
      </c>
      <c r="W140" s="3">
        <f t="shared" si="68"/>
        <v>260.26599550132124</v>
      </c>
      <c r="X140" s="3">
        <f t="shared" si="69"/>
        <v>166.23991127793727</v>
      </c>
      <c r="Y140" s="3">
        <f t="shared" si="70"/>
        <v>111.84647684430242</v>
      </c>
      <c r="Z140" s="3">
        <f t="shared" si="71"/>
        <v>78.257795384874257</v>
      </c>
      <c r="AA140" s="3">
        <f t="shared" si="72"/>
        <v>56.384536605110519</v>
      </c>
      <c r="AB140" s="3">
        <f t="shared" si="73"/>
        <v>303.33973087585827</v>
      </c>
      <c r="AC140" s="3">
        <f t="shared" si="74"/>
        <v>155.94781713680078</v>
      </c>
      <c r="AD140" s="3">
        <f t="shared" si="75"/>
        <v>87.137455785617661</v>
      </c>
      <c r="AE140" s="3">
        <f t="shared" si="76"/>
        <v>51.770183528466823</v>
      </c>
      <c r="AF140" s="3">
        <f t="shared" si="77"/>
        <v>32.171179368273002</v>
      </c>
      <c r="AG140">
        <f>IF(入牧日比較!$C$7-R140&gt;0,0,AG139+1)</f>
        <v>88</v>
      </c>
      <c r="AH140">
        <f>IF(入牧日比較!$C$7-S140&gt;0,0,AH139+1)</f>
        <v>76</v>
      </c>
      <c r="AI140">
        <f>IF(入牧日比較!$C$7-T140&gt;0,0,AI139+1)</f>
        <v>59</v>
      </c>
      <c r="AJ140">
        <f>IF(入牧日比較!$C$7-U140&gt;0,0,AJ139+1)</f>
        <v>37</v>
      </c>
      <c r="AK140">
        <f>IF(入牧日比較!$C$7-V140&gt;0,0,AK139+1)</f>
        <v>10</v>
      </c>
      <c r="AL140">
        <f>IF(入牧日比較!$C$7-W140&gt;0,0,AL139+1)</f>
        <v>84</v>
      </c>
      <c r="AM140">
        <f>IF(入牧日比較!$C$7-X140&gt;0,0,AM139+1)</f>
        <v>66</v>
      </c>
      <c r="AN140">
        <f>IF(入牧日比較!$C$7-Y140&gt;0,0,AN139+1)</f>
        <v>44</v>
      </c>
      <c r="AO140">
        <f>IF(入牧日比較!$C$7-Z140&gt;0,0,AO139+1)</f>
        <v>20</v>
      </c>
      <c r="AP140">
        <f>IF(入牧日比較!$C$7-AA140&gt;0,0,AP139+1)</f>
        <v>0</v>
      </c>
      <c r="AQ140">
        <f>IF(入牧日比較!$C$7-AB140&gt;0,0,AQ139+1)</f>
        <v>77</v>
      </c>
      <c r="AR140">
        <f>IF(入牧日比較!$C$7-AC140&gt;0,0,AR139+1)</f>
        <v>51</v>
      </c>
      <c r="AS140">
        <f>IF(入牧日比較!$C$7-AD140&gt;0,0,AS139+1)</f>
        <v>21</v>
      </c>
      <c r="AT140">
        <f>IF(入牧日比較!$C$7-AE140&gt;0,0,AT139+1)</f>
        <v>0</v>
      </c>
      <c r="AU140">
        <f>IF(入牧日比較!$C$7-AF140&gt;0,0,AU139+1)</f>
        <v>0</v>
      </c>
      <c r="AV140" s="1">
        <f t="shared" si="78"/>
        <v>42755</v>
      </c>
      <c r="AW140">
        <f t="shared" si="62"/>
        <v>3</v>
      </c>
    </row>
    <row r="141" spans="8:49" x14ac:dyDescent="0.45">
      <c r="H141" s="1">
        <f t="shared" ref="H141:H204" si="79">IF(ISERROR(AW131=0),H140+1,IF(AW131=0,NA(),H140+1))</f>
        <v>42758</v>
      </c>
      <c r="I141">
        <v>138</v>
      </c>
      <c r="J141" s="3">
        <f t="shared" si="59"/>
        <v>770.13819030255399</v>
      </c>
      <c r="K141" s="3">
        <f t="shared" si="60"/>
        <v>935.38913475402751</v>
      </c>
      <c r="L141" s="3">
        <f t="shared" si="61"/>
        <v>575.12381939746706</v>
      </c>
      <c r="M141">
        <f>IF(H141&lt;入牧日比較!$C$10,0,入牧日比較!$C$9*0.02*入牧日比較!$C$8)</f>
        <v>24</v>
      </c>
      <c r="N141">
        <f>IF($H141&lt;入牧日比較!$C$11,0,入牧日比較!$C$9*0.02*入牧日比較!$C$8)</f>
        <v>24</v>
      </c>
      <c r="O141">
        <f>IF($H141&lt;入牧日比較!$C$12,0,入牧日比較!$C$9*0.02*入牧日比較!$C$8)</f>
        <v>24</v>
      </c>
      <c r="P141">
        <f>IF($H141&lt;入牧日比較!$C$13,0,入牧日比較!$C$9*0.02*入牧日比較!$C$8)</f>
        <v>24</v>
      </c>
      <c r="Q141">
        <f>IF($H141&lt;入牧日比較!$C$14,0,入牧日比較!$C$9*0.02*入牧日比較!$C$8)</f>
        <v>24</v>
      </c>
      <c r="R141" s="3">
        <f t="shared" si="63"/>
        <v>145.40431412336093</v>
      </c>
      <c r="S141" s="3">
        <f t="shared" si="64"/>
        <v>114.75223533156127</v>
      </c>
      <c r="T141" s="3">
        <f t="shared" si="65"/>
        <v>92.84407404853026</v>
      </c>
      <c r="U141" s="3">
        <f t="shared" si="66"/>
        <v>76.617657858053462</v>
      </c>
      <c r="V141" s="3">
        <f t="shared" si="67"/>
        <v>64.210704438864738</v>
      </c>
      <c r="W141" s="3">
        <f t="shared" si="68"/>
        <v>262.09479479578431</v>
      </c>
      <c r="X141" s="3">
        <f t="shared" si="69"/>
        <v>167.68318899825564</v>
      </c>
      <c r="Y141" s="3">
        <f t="shared" si="70"/>
        <v>113.01420820178454</v>
      </c>
      <c r="Z141" s="3">
        <f t="shared" si="71"/>
        <v>79.22144161145971</v>
      </c>
      <c r="AA141" s="3">
        <f t="shared" si="72"/>
        <v>57.192136377392018</v>
      </c>
      <c r="AB141" s="3">
        <f t="shared" si="73"/>
        <v>306.63618585860604</v>
      </c>
      <c r="AC141" s="3">
        <f t="shared" si="74"/>
        <v>158.05682538447326</v>
      </c>
      <c r="AD141" s="3">
        <f t="shared" si="75"/>
        <v>88.558873750206942</v>
      </c>
      <c r="AE141" s="3">
        <f t="shared" si="76"/>
        <v>52.766578424992865</v>
      </c>
      <c r="AF141" s="3">
        <f t="shared" si="77"/>
        <v>32.890504233469741</v>
      </c>
      <c r="AG141">
        <f>IF(入牧日比較!$C$7-R141&gt;0,0,AG140+1)</f>
        <v>89</v>
      </c>
      <c r="AH141">
        <f>IF(入牧日比較!$C$7-S141&gt;0,0,AH140+1)</f>
        <v>77</v>
      </c>
      <c r="AI141">
        <f>IF(入牧日比較!$C$7-T141&gt;0,0,AI140+1)</f>
        <v>60</v>
      </c>
      <c r="AJ141">
        <f>IF(入牧日比較!$C$7-U141&gt;0,0,AJ140+1)</f>
        <v>38</v>
      </c>
      <c r="AK141">
        <f>IF(入牧日比較!$C$7-V141&gt;0,0,AK140+1)</f>
        <v>11</v>
      </c>
      <c r="AL141">
        <f>IF(入牧日比較!$C$7-W141&gt;0,0,AL140+1)</f>
        <v>85</v>
      </c>
      <c r="AM141">
        <f>IF(入牧日比較!$C$7-X141&gt;0,0,AM140+1)</f>
        <v>67</v>
      </c>
      <c r="AN141">
        <f>IF(入牧日比較!$C$7-Y141&gt;0,0,AN140+1)</f>
        <v>45</v>
      </c>
      <c r="AO141">
        <f>IF(入牧日比較!$C$7-Z141&gt;0,0,AO140+1)</f>
        <v>21</v>
      </c>
      <c r="AP141">
        <f>IF(入牧日比較!$C$7-AA141&gt;0,0,AP140+1)</f>
        <v>0</v>
      </c>
      <c r="AQ141">
        <f>IF(入牧日比較!$C$7-AB141&gt;0,0,AQ140+1)</f>
        <v>78</v>
      </c>
      <c r="AR141">
        <f>IF(入牧日比較!$C$7-AC141&gt;0,0,AR140+1)</f>
        <v>52</v>
      </c>
      <c r="AS141">
        <f>IF(入牧日比較!$C$7-AD141&gt;0,0,AS140+1)</f>
        <v>22</v>
      </c>
      <c r="AT141">
        <f>IF(入牧日比較!$C$7-AE141&gt;0,0,AT140+1)</f>
        <v>0</v>
      </c>
      <c r="AU141">
        <f>IF(入牧日比較!$C$7-AF141&gt;0,0,AU140+1)</f>
        <v>0</v>
      </c>
      <c r="AV141" s="1">
        <f t="shared" si="78"/>
        <v>42756</v>
      </c>
      <c r="AW141">
        <f t="shared" si="62"/>
        <v>3</v>
      </c>
    </row>
    <row r="142" spans="8:49" x14ac:dyDescent="0.45">
      <c r="H142" s="1">
        <f t="shared" si="79"/>
        <v>42759</v>
      </c>
      <c r="I142">
        <v>139</v>
      </c>
      <c r="J142" s="3">
        <f t="shared" si="59"/>
        <v>776.18267018460381</v>
      </c>
      <c r="K142" s="3">
        <f t="shared" si="60"/>
        <v>938.53006605936866</v>
      </c>
      <c r="L142" s="3">
        <f t="shared" si="61"/>
        <v>577.10076601360458</v>
      </c>
      <c r="M142">
        <f>IF(H142&lt;入牧日比較!$C$10,0,入牧日比較!$C$9*0.02*入牧日比較!$C$8)</f>
        <v>24</v>
      </c>
      <c r="N142">
        <f>IF($H142&lt;入牧日比較!$C$11,0,入牧日比較!$C$9*0.02*入牧日比較!$C$8)</f>
        <v>24</v>
      </c>
      <c r="O142">
        <f>IF($H142&lt;入牧日比較!$C$12,0,入牧日比較!$C$9*0.02*入牧日比較!$C$8)</f>
        <v>24</v>
      </c>
      <c r="P142">
        <f>IF($H142&lt;入牧日比較!$C$13,0,入牧日比較!$C$9*0.02*入牧日比較!$C$8)</f>
        <v>24</v>
      </c>
      <c r="Q142">
        <f>IF($H142&lt;入牧日比較!$C$14,0,入牧日比較!$C$9*0.02*入牧日比較!$C$8)</f>
        <v>24</v>
      </c>
      <c r="R142" s="3">
        <f t="shared" si="63"/>
        <v>145.76808537466871</v>
      </c>
      <c r="S142" s="3">
        <f t="shared" si="64"/>
        <v>115.11600658286905</v>
      </c>
      <c r="T142" s="3">
        <f t="shared" si="65"/>
        <v>93.207845299838041</v>
      </c>
      <c r="U142" s="3">
        <f t="shared" si="66"/>
        <v>76.981429109361244</v>
      </c>
      <c r="V142" s="3">
        <f t="shared" si="67"/>
        <v>64.57447569017252</v>
      </c>
      <c r="W142" s="3">
        <f t="shared" si="68"/>
        <v>263.92203370211701</v>
      </c>
      <c r="X142" s="3">
        <f t="shared" si="69"/>
        <v>169.12619653607999</v>
      </c>
      <c r="Y142" s="3">
        <f t="shared" si="70"/>
        <v>114.18259153390795</v>
      </c>
      <c r="Z142" s="3">
        <f t="shared" si="71"/>
        <v>80.186422814115772</v>
      </c>
      <c r="AA142" s="3">
        <f t="shared" si="72"/>
        <v>58.001593358553848</v>
      </c>
      <c r="AB142" s="3">
        <f t="shared" si="73"/>
        <v>309.9445136518911</v>
      </c>
      <c r="AC142" s="3">
        <f t="shared" si="74"/>
        <v>160.17686397588704</v>
      </c>
      <c r="AD142" s="3">
        <f t="shared" si="75"/>
        <v>89.990180700149978</v>
      </c>
      <c r="AE142" s="3">
        <f t="shared" si="76"/>
        <v>53.771735014303871</v>
      </c>
      <c r="AF142" s="3">
        <f t="shared" si="77"/>
        <v>33.617568513292248</v>
      </c>
      <c r="AG142">
        <f>IF(入牧日比較!$C$7-R142&gt;0,0,AG141+1)</f>
        <v>90</v>
      </c>
      <c r="AH142">
        <f>IF(入牧日比較!$C$7-S142&gt;0,0,AH141+1)</f>
        <v>78</v>
      </c>
      <c r="AI142">
        <f>IF(入牧日比較!$C$7-T142&gt;0,0,AI141+1)</f>
        <v>61</v>
      </c>
      <c r="AJ142">
        <f>IF(入牧日比較!$C$7-U142&gt;0,0,AJ141+1)</f>
        <v>39</v>
      </c>
      <c r="AK142">
        <f>IF(入牧日比較!$C$7-V142&gt;0,0,AK141+1)</f>
        <v>12</v>
      </c>
      <c r="AL142">
        <f>IF(入牧日比較!$C$7-W142&gt;0,0,AL141+1)</f>
        <v>86</v>
      </c>
      <c r="AM142">
        <f>IF(入牧日比較!$C$7-X142&gt;0,0,AM141+1)</f>
        <v>68</v>
      </c>
      <c r="AN142">
        <f>IF(入牧日比較!$C$7-Y142&gt;0,0,AN141+1)</f>
        <v>46</v>
      </c>
      <c r="AO142">
        <f>IF(入牧日比較!$C$7-Z142&gt;0,0,AO141+1)</f>
        <v>22</v>
      </c>
      <c r="AP142">
        <f>IF(入牧日比較!$C$7-AA142&gt;0,0,AP141+1)</f>
        <v>0</v>
      </c>
      <c r="AQ142">
        <f>IF(入牧日比較!$C$7-AB142&gt;0,0,AQ141+1)</f>
        <v>79</v>
      </c>
      <c r="AR142">
        <f>IF(入牧日比較!$C$7-AC142&gt;0,0,AR141+1)</f>
        <v>53</v>
      </c>
      <c r="AS142">
        <f>IF(入牧日比較!$C$7-AD142&gt;0,0,AS141+1)</f>
        <v>23</v>
      </c>
      <c r="AT142">
        <f>IF(入牧日比較!$C$7-AE142&gt;0,0,AT141+1)</f>
        <v>0</v>
      </c>
      <c r="AU142">
        <f>IF(入牧日比較!$C$7-AF142&gt;0,0,AU141+1)</f>
        <v>0</v>
      </c>
      <c r="AV142" s="1">
        <f t="shared" si="78"/>
        <v>42757</v>
      </c>
      <c r="AW142">
        <f t="shared" si="62"/>
        <v>3</v>
      </c>
    </row>
    <row r="143" spans="8:49" x14ac:dyDescent="0.45">
      <c r="H143" s="1">
        <f t="shared" si="79"/>
        <v>42760</v>
      </c>
      <c r="I143">
        <v>140</v>
      </c>
      <c r="J143" s="3">
        <f t="shared" si="59"/>
        <v>782.13935697420789</v>
      </c>
      <c r="K143" s="3">
        <f t="shared" si="60"/>
        <v>941.58193449738826</v>
      </c>
      <c r="L143" s="3">
        <f t="shared" si="61"/>
        <v>579.02499139140332</v>
      </c>
      <c r="M143">
        <f>IF(H143&lt;入牧日比較!$C$10,0,入牧日比較!$C$9*0.02*入牧日比較!$C$8)</f>
        <v>24</v>
      </c>
      <c r="N143">
        <f>IF($H143&lt;入牧日比較!$C$11,0,入牧日比較!$C$9*0.02*入牧日比較!$C$8)</f>
        <v>24</v>
      </c>
      <c r="O143">
        <f>IF($H143&lt;入牧日比較!$C$12,0,入牧日比較!$C$9*0.02*入牧日比較!$C$8)</f>
        <v>24</v>
      </c>
      <c r="P143">
        <f>IF($H143&lt;入牧日比較!$C$13,0,入牧日比較!$C$9*0.02*入牧日比較!$C$8)</f>
        <v>24</v>
      </c>
      <c r="Q143">
        <f>IF($H143&lt;入牧日比較!$C$14,0,入牧日比較!$C$9*0.02*入牧日比較!$C$8)</f>
        <v>24</v>
      </c>
      <c r="R143" s="3">
        <f t="shared" si="63"/>
        <v>146.1290861843822</v>
      </c>
      <c r="S143" s="3">
        <f t="shared" si="64"/>
        <v>115.47700739258254</v>
      </c>
      <c r="T143" s="3">
        <f t="shared" si="65"/>
        <v>93.568846109551529</v>
      </c>
      <c r="U143" s="3">
        <f t="shared" si="66"/>
        <v>77.342429919074732</v>
      </c>
      <c r="V143" s="3">
        <f t="shared" si="67"/>
        <v>64.935476499886008</v>
      </c>
      <c r="W143" s="3">
        <f t="shared" si="68"/>
        <v>265.74786070328389</v>
      </c>
      <c r="X143" s="3">
        <f t="shared" si="69"/>
        <v>170.56903754478435</v>
      </c>
      <c r="Y143" s="3">
        <f t="shared" si="70"/>
        <v>115.35169845269949</v>
      </c>
      <c r="Z143" s="3">
        <f t="shared" si="71"/>
        <v>81.152786873245816</v>
      </c>
      <c r="AA143" s="3">
        <f t="shared" si="72"/>
        <v>58.812937283455497</v>
      </c>
      <c r="AB143" s="3">
        <f t="shared" si="73"/>
        <v>313.26493145675005</v>
      </c>
      <c r="AC143" s="3">
        <f t="shared" si="74"/>
        <v>162.30805881494433</v>
      </c>
      <c r="AD143" s="3">
        <f t="shared" si="75"/>
        <v>91.431456021612334</v>
      </c>
      <c r="AE143" s="3">
        <f t="shared" si="76"/>
        <v>54.785708025167388</v>
      </c>
      <c r="AF143" s="3">
        <f t="shared" si="77"/>
        <v>34.352413654078077</v>
      </c>
      <c r="AG143">
        <f>IF(入牧日比較!$C$7-R143&gt;0,0,AG142+1)</f>
        <v>91</v>
      </c>
      <c r="AH143">
        <f>IF(入牧日比較!$C$7-S143&gt;0,0,AH142+1)</f>
        <v>79</v>
      </c>
      <c r="AI143">
        <f>IF(入牧日比較!$C$7-T143&gt;0,0,AI142+1)</f>
        <v>62</v>
      </c>
      <c r="AJ143">
        <f>IF(入牧日比較!$C$7-U143&gt;0,0,AJ142+1)</f>
        <v>40</v>
      </c>
      <c r="AK143">
        <f>IF(入牧日比較!$C$7-V143&gt;0,0,AK142+1)</f>
        <v>13</v>
      </c>
      <c r="AL143">
        <f>IF(入牧日比較!$C$7-W143&gt;0,0,AL142+1)</f>
        <v>87</v>
      </c>
      <c r="AM143">
        <f>IF(入牧日比較!$C$7-X143&gt;0,0,AM142+1)</f>
        <v>69</v>
      </c>
      <c r="AN143">
        <f>IF(入牧日比較!$C$7-Y143&gt;0,0,AN142+1)</f>
        <v>47</v>
      </c>
      <c r="AO143">
        <f>IF(入牧日比較!$C$7-Z143&gt;0,0,AO142+1)</f>
        <v>23</v>
      </c>
      <c r="AP143">
        <f>IF(入牧日比較!$C$7-AA143&gt;0,0,AP142+1)</f>
        <v>0</v>
      </c>
      <c r="AQ143">
        <f>IF(入牧日比較!$C$7-AB143&gt;0,0,AQ142+1)</f>
        <v>80</v>
      </c>
      <c r="AR143">
        <f>IF(入牧日比較!$C$7-AC143&gt;0,0,AR142+1)</f>
        <v>54</v>
      </c>
      <c r="AS143">
        <f>IF(入牧日比較!$C$7-AD143&gt;0,0,AS142+1)</f>
        <v>24</v>
      </c>
      <c r="AT143">
        <f>IF(入牧日比較!$C$7-AE143&gt;0,0,AT142+1)</f>
        <v>0</v>
      </c>
      <c r="AU143">
        <f>IF(入牧日比較!$C$7-AF143&gt;0,0,AU142+1)</f>
        <v>0</v>
      </c>
      <c r="AV143" s="1">
        <f t="shared" si="78"/>
        <v>42758</v>
      </c>
      <c r="AW143">
        <f t="shared" si="62"/>
        <v>3</v>
      </c>
    </row>
    <row r="144" spans="8:49" x14ac:dyDescent="0.45">
      <c r="H144" s="1">
        <f t="shared" si="79"/>
        <v>42761</v>
      </c>
      <c r="I144">
        <v>141</v>
      </c>
      <c r="J144" s="3">
        <f t="shared" si="59"/>
        <v>788.00852228161091</v>
      </c>
      <c r="K144" s="3">
        <f t="shared" si="60"/>
        <v>944.54695678119344</v>
      </c>
      <c r="L144" s="3">
        <f t="shared" si="61"/>
        <v>580.89771189441831</v>
      </c>
      <c r="M144">
        <f>IF(H144&lt;入牧日比較!$C$10,0,入牧日比較!$C$9*0.02*入牧日比較!$C$8)</f>
        <v>24</v>
      </c>
      <c r="N144">
        <f>IF($H144&lt;入牧日比較!$C$11,0,入牧日比較!$C$9*0.02*入牧日比較!$C$8)</f>
        <v>24</v>
      </c>
      <c r="O144">
        <f>IF($H144&lt;入牧日比較!$C$12,0,入牧日比較!$C$9*0.02*入牧日比較!$C$8)</f>
        <v>24</v>
      </c>
      <c r="P144">
        <f>IF($H144&lt;入牧日比較!$C$13,0,入牧日比較!$C$9*0.02*入牧日比較!$C$8)</f>
        <v>24</v>
      </c>
      <c r="Q144">
        <f>IF($H144&lt;入牧日比較!$C$14,0,入牧日比較!$C$9*0.02*入牧日比較!$C$8)</f>
        <v>24</v>
      </c>
      <c r="R144" s="3">
        <f t="shared" si="63"/>
        <v>146.48739822440805</v>
      </c>
      <c r="S144" s="3">
        <f t="shared" si="64"/>
        <v>115.83531943260837</v>
      </c>
      <c r="T144" s="3">
        <f t="shared" si="65"/>
        <v>93.927158149577366</v>
      </c>
      <c r="U144" s="3">
        <f t="shared" si="66"/>
        <v>77.700741959100569</v>
      </c>
      <c r="V144" s="3">
        <f t="shared" si="67"/>
        <v>65.293788539911844</v>
      </c>
      <c r="W144" s="3">
        <f t="shared" si="68"/>
        <v>267.57241917886688</v>
      </c>
      <c r="X144" s="3">
        <f t="shared" si="69"/>
        <v>172.0118122571788</v>
      </c>
      <c r="Y144" s="3">
        <f t="shared" si="70"/>
        <v>116.52159835239395</v>
      </c>
      <c r="Z144" s="3">
        <f t="shared" si="71"/>
        <v>82.120580342301665</v>
      </c>
      <c r="AA144" s="3">
        <f t="shared" si="72"/>
        <v>59.626197241154514</v>
      </c>
      <c r="AB144" s="3">
        <f t="shared" si="73"/>
        <v>316.59765175325748</v>
      </c>
      <c r="AC144" s="3">
        <f t="shared" si="74"/>
        <v>164.4505339613282</v>
      </c>
      <c r="AD144" s="3">
        <f t="shared" si="75"/>
        <v>92.882778609352286</v>
      </c>
      <c r="AE144" s="3">
        <f t="shared" si="76"/>
        <v>55.808552329179179</v>
      </c>
      <c r="AF144" s="3">
        <f t="shared" si="77"/>
        <v>35.095081520814794</v>
      </c>
      <c r="AG144">
        <f>IF(入牧日比較!$C$7-R144&gt;0,0,AG143+1)</f>
        <v>92</v>
      </c>
      <c r="AH144">
        <f>IF(入牧日比較!$C$7-S144&gt;0,0,AH143+1)</f>
        <v>80</v>
      </c>
      <c r="AI144">
        <f>IF(入牧日比較!$C$7-T144&gt;0,0,AI143+1)</f>
        <v>63</v>
      </c>
      <c r="AJ144">
        <f>IF(入牧日比較!$C$7-U144&gt;0,0,AJ143+1)</f>
        <v>41</v>
      </c>
      <c r="AK144">
        <f>IF(入牧日比較!$C$7-V144&gt;0,0,AK143+1)</f>
        <v>14</v>
      </c>
      <c r="AL144">
        <f>IF(入牧日比較!$C$7-W144&gt;0,0,AL143+1)</f>
        <v>88</v>
      </c>
      <c r="AM144">
        <f>IF(入牧日比較!$C$7-X144&gt;0,0,AM143+1)</f>
        <v>70</v>
      </c>
      <c r="AN144">
        <f>IF(入牧日比較!$C$7-Y144&gt;0,0,AN143+1)</f>
        <v>48</v>
      </c>
      <c r="AO144">
        <f>IF(入牧日比較!$C$7-Z144&gt;0,0,AO143+1)</f>
        <v>24</v>
      </c>
      <c r="AP144">
        <f>IF(入牧日比較!$C$7-AA144&gt;0,0,AP143+1)</f>
        <v>0</v>
      </c>
      <c r="AQ144">
        <f>IF(入牧日比較!$C$7-AB144&gt;0,0,AQ143+1)</f>
        <v>81</v>
      </c>
      <c r="AR144">
        <f>IF(入牧日比較!$C$7-AC144&gt;0,0,AR143+1)</f>
        <v>55</v>
      </c>
      <c r="AS144">
        <f>IF(入牧日比較!$C$7-AD144&gt;0,0,AS143+1)</f>
        <v>25</v>
      </c>
      <c r="AT144">
        <f>IF(入牧日比較!$C$7-AE144&gt;0,0,AT143+1)</f>
        <v>0</v>
      </c>
      <c r="AU144">
        <f>IF(入牧日比較!$C$7-AF144&gt;0,0,AU143+1)</f>
        <v>0</v>
      </c>
      <c r="AV144" s="1">
        <f t="shared" si="78"/>
        <v>42759</v>
      </c>
      <c r="AW144">
        <f t="shared" si="62"/>
        <v>3</v>
      </c>
    </row>
    <row r="145" spans="8:49" x14ac:dyDescent="0.45">
      <c r="H145" s="1">
        <f t="shared" si="79"/>
        <v>42762</v>
      </c>
      <c r="I145">
        <v>142</v>
      </c>
      <c r="J145" s="3">
        <f t="shared" si="59"/>
        <v>793.79048529138163</v>
      </c>
      <c r="K145" s="3">
        <f t="shared" si="60"/>
        <v>947.42731383194052</v>
      </c>
      <c r="L145" s="3">
        <f t="shared" si="61"/>
        <v>582.7201271434044</v>
      </c>
      <c r="M145">
        <f>IF(H145&lt;入牧日比較!$C$10,0,入牧日比較!$C$9*0.02*入牧日比較!$C$8)</f>
        <v>24</v>
      </c>
      <c r="N145">
        <f>IF($H145&lt;入牧日比較!$C$11,0,入牧日比較!$C$9*0.02*入牧日比較!$C$8)</f>
        <v>24</v>
      </c>
      <c r="O145">
        <f>IF($H145&lt;入牧日比較!$C$12,0,入牧日比較!$C$9*0.02*入牧日比較!$C$8)</f>
        <v>24</v>
      </c>
      <c r="P145">
        <f>IF($H145&lt;入牧日比較!$C$13,0,入牧日比較!$C$9*0.02*入牧日比較!$C$8)</f>
        <v>24</v>
      </c>
      <c r="Q145">
        <f>IF($H145&lt;入牧日比較!$C$14,0,入牧日比較!$C$9*0.02*入牧日比較!$C$8)</f>
        <v>24</v>
      </c>
      <c r="R145" s="3">
        <f t="shared" si="63"/>
        <v>146.84310032264224</v>
      </c>
      <c r="S145" s="3">
        <f t="shared" si="64"/>
        <v>116.19102153084255</v>
      </c>
      <c r="T145" s="3">
        <f t="shared" si="65"/>
        <v>94.282860247811541</v>
      </c>
      <c r="U145" s="3">
        <f t="shared" si="66"/>
        <v>78.056444057334744</v>
      </c>
      <c r="V145" s="3">
        <f t="shared" si="67"/>
        <v>65.64949063814602</v>
      </c>
      <c r="W145" s="3">
        <f t="shared" si="68"/>
        <v>269.39584759488065</v>
      </c>
      <c r="X145" s="3">
        <f t="shared" si="69"/>
        <v>173.45461760437928</v>
      </c>
      <c r="Y145" s="3">
        <f t="shared" si="70"/>
        <v>117.69235847759681</v>
      </c>
      <c r="Z145" s="3">
        <f t="shared" si="71"/>
        <v>83.089848478389811</v>
      </c>
      <c r="AA145" s="3">
        <f t="shared" si="72"/>
        <v>60.441401676796396</v>
      </c>
      <c r="AB145" s="3">
        <f t="shared" si="73"/>
        <v>319.94288242859261</v>
      </c>
      <c r="AC145" s="3">
        <f t="shared" si="74"/>
        <v>166.60441165754744</v>
      </c>
      <c r="AD145" s="3">
        <f t="shared" si="75"/>
        <v>94.344226851211801</v>
      </c>
      <c r="AE145" s="3">
        <f t="shared" si="76"/>
        <v>56.84032290923966</v>
      </c>
      <c r="AF145" s="3">
        <f t="shared" si="77"/>
        <v>35.845614362187781</v>
      </c>
      <c r="AG145">
        <f>IF(入牧日比較!$C$7-R145&gt;0,0,AG144+1)</f>
        <v>93</v>
      </c>
      <c r="AH145">
        <f>IF(入牧日比較!$C$7-S145&gt;0,0,AH144+1)</f>
        <v>81</v>
      </c>
      <c r="AI145">
        <f>IF(入牧日比較!$C$7-T145&gt;0,0,AI144+1)</f>
        <v>64</v>
      </c>
      <c r="AJ145">
        <f>IF(入牧日比較!$C$7-U145&gt;0,0,AJ144+1)</f>
        <v>42</v>
      </c>
      <c r="AK145">
        <f>IF(入牧日比較!$C$7-V145&gt;0,0,AK144+1)</f>
        <v>15</v>
      </c>
      <c r="AL145">
        <f>IF(入牧日比較!$C$7-W145&gt;0,0,AL144+1)</f>
        <v>89</v>
      </c>
      <c r="AM145">
        <f>IF(入牧日比較!$C$7-X145&gt;0,0,AM144+1)</f>
        <v>71</v>
      </c>
      <c r="AN145">
        <f>IF(入牧日比較!$C$7-Y145&gt;0,0,AN144+1)</f>
        <v>49</v>
      </c>
      <c r="AO145">
        <f>IF(入牧日比較!$C$7-Z145&gt;0,0,AO144+1)</f>
        <v>25</v>
      </c>
      <c r="AP145">
        <f>IF(入牧日比較!$C$7-AA145&gt;0,0,AP144+1)</f>
        <v>1</v>
      </c>
      <c r="AQ145">
        <f>IF(入牧日比較!$C$7-AB145&gt;0,0,AQ144+1)</f>
        <v>82</v>
      </c>
      <c r="AR145">
        <f>IF(入牧日比較!$C$7-AC145&gt;0,0,AR144+1)</f>
        <v>56</v>
      </c>
      <c r="AS145">
        <f>IF(入牧日比較!$C$7-AD145&gt;0,0,AS144+1)</f>
        <v>26</v>
      </c>
      <c r="AT145">
        <f>IF(入牧日比較!$C$7-AE145&gt;0,0,AT144+1)</f>
        <v>0</v>
      </c>
      <c r="AU145">
        <f>IF(入牧日比較!$C$7-AF145&gt;0,0,AU144+1)</f>
        <v>0</v>
      </c>
      <c r="AV145" s="1">
        <f t="shared" si="78"/>
        <v>42760</v>
      </c>
      <c r="AW145">
        <f t="shared" si="62"/>
        <v>2</v>
      </c>
    </row>
    <row r="146" spans="8:49" x14ac:dyDescent="0.45">
      <c r="H146" s="1">
        <f t="shared" si="79"/>
        <v>42763</v>
      </c>
      <c r="I146">
        <v>143</v>
      </c>
      <c r="J146" s="3">
        <f t="shared" si="59"/>
        <v>799.48561044121857</v>
      </c>
      <c r="K146" s="3">
        <f t="shared" si="60"/>
        <v>950.22515002575244</v>
      </c>
      <c r="L146" s="3">
        <f t="shared" si="61"/>
        <v>584.4934194987012</v>
      </c>
      <c r="M146">
        <f>IF(H146&lt;入牧日比較!$C$10,0,入牧日比較!$C$9*0.02*入牧日比較!$C$8)</f>
        <v>24</v>
      </c>
      <c r="N146">
        <f>IF($H146&lt;入牧日比較!$C$11,0,入牧日比較!$C$9*0.02*入牧日比較!$C$8)</f>
        <v>24</v>
      </c>
      <c r="O146">
        <f>IF($H146&lt;入牧日比較!$C$12,0,入牧日比較!$C$9*0.02*入牧日比較!$C$8)</f>
        <v>24</v>
      </c>
      <c r="P146">
        <f>IF($H146&lt;入牧日比較!$C$13,0,入牧日比較!$C$9*0.02*入牧日比較!$C$8)</f>
        <v>24</v>
      </c>
      <c r="Q146">
        <f>IF($H146&lt;入牧日比較!$C$14,0,入牧日比較!$C$9*0.02*入牧日比較!$C$8)</f>
        <v>24</v>
      </c>
      <c r="R146" s="3">
        <f t="shared" si="63"/>
        <v>147.19626858169403</v>
      </c>
      <c r="S146" s="3">
        <f t="shared" si="64"/>
        <v>116.54418978989432</v>
      </c>
      <c r="T146" s="3">
        <f t="shared" si="65"/>
        <v>94.636028506863312</v>
      </c>
      <c r="U146" s="3">
        <f t="shared" si="66"/>
        <v>78.409612316386514</v>
      </c>
      <c r="V146" s="3">
        <f t="shared" si="67"/>
        <v>66.00265889719779</v>
      </c>
      <c r="W146" s="3">
        <f t="shared" si="68"/>
        <v>271.2182796856294</v>
      </c>
      <c r="X146" s="3">
        <f t="shared" si="69"/>
        <v>174.89754733017961</v>
      </c>
      <c r="Y146" s="3">
        <f t="shared" si="70"/>
        <v>118.86404398942213</v>
      </c>
      <c r="Z146" s="3">
        <f t="shared" si="71"/>
        <v>84.060635272684408</v>
      </c>
      <c r="AA146" s="3">
        <f t="shared" si="72"/>
        <v>61.258578394711883</v>
      </c>
      <c r="AB146" s="3">
        <f t="shared" si="73"/>
        <v>323.30082690136595</v>
      </c>
      <c r="AC146" s="3">
        <f t="shared" si="74"/>
        <v>168.76981235634889</v>
      </c>
      <c r="AD146" s="3">
        <f t="shared" si="75"/>
        <v>95.815878614464665</v>
      </c>
      <c r="AE146" s="3">
        <f t="shared" si="76"/>
        <v>57.881074830234461</v>
      </c>
      <c r="AF146" s="3">
        <f t="shared" si="77"/>
        <v>36.604054777667535</v>
      </c>
      <c r="AG146">
        <f>IF(入牧日比較!$C$7-R146&gt;0,0,AG145+1)</f>
        <v>94</v>
      </c>
      <c r="AH146">
        <f>IF(入牧日比較!$C$7-S146&gt;0,0,AH145+1)</f>
        <v>82</v>
      </c>
      <c r="AI146">
        <f>IF(入牧日比較!$C$7-T146&gt;0,0,AI145+1)</f>
        <v>65</v>
      </c>
      <c r="AJ146">
        <f>IF(入牧日比較!$C$7-U146&gt;0,0,AJ145+1)</f>
        <v>43</v>
      </c>
      <c r="AK146">
        <f>IF(入牧日比較!$C$7-V146&gt;0,0,AK145+1)</f>
        <v>16</v>
      </c>
      <c r="AL146">
        <f>IF(入牧日比較!$C$7-W146&gt;0,0,AL145+1)</f>
        <v>90</v>
      </c>
      <c r="AM146">
        <f>IF(入牧日比較!$C$7-X146&gt;0,0,AM145+1)</f>
        <v>72</v>
      </c>
      <c r="AN146">
        <f>IF(入牧日比較!$C$7-Y146&gt;0,0,AN145+1)</f>
        <v>50</v>
      </c>
      <c r="AO146">
        <f>IF(入牧日比較!$C$7-Z146&gt;0,0,AO145+1)</f>
        <v>26</v>
      </c>
      <c r="AP146">
        <f>IF(入牧日比較!$C$7-AA146&gt;0,0,AP145+1)</f>
        <v>2</v>
      </c>
      <c r="AQ146">
        <f>IF(入牧日比較!$C$7-AB146&gt;0,0,AQ145+1)</f>
        <v>83</v>
      </c>
      <c r="AR146">
        <f>IF(入牧日比較!$C$7-AC146&gt;0,0,AR145+1)</f>
        <v>57</v>
      </c>
      <c r="AS146">
        <f>IF(入牧日比較!$C$7-AD146&gt;0,0,AS145+1)</f>
        <v>27</v>
      </c>
      <c r="AT146">
        <f>IF(入牧日比較!$C$7-AE146&gt;0,0,AT145+1)</f>
        <v>0</v>
      </c>
      <c r="AU146">
        <f>IF(入牧日比較!$C$7-AF146&gt;0,0,AU145+1)</f>
        <v>0</v>
      </c>
      <c r="AV146" s="1">
        <f t="shared" si="78"/>
        <v>42761</v>
      </c>
      <c r="AW146">
        <f t="shared" si="62"/>
        <v>2</v>
      </c>
    </row>
    <row r="147" spans="8:49" x14ac:dyDescent="0.45">
      <c r="H147" s="1">
        <f t="shared" si="79"/>
        <v>42764</v>
      </c>
      <c r="I147">
        <v>144</v>
      </c>
      <c r="J147" s="3">
        <f t="shared" si="59"/>
        <v>805.09430515234385</v>
      </c>
      <c r="K147" s="3">
        <f t="shared" si="60"/>
        <v>952.94257256061928</v>
      </c>
      <c r="L147" s="3">
        <f t="shared" si="61"/>
        <v>586.218753606566</v>
      </c>
      <c r="M147">
        <f>IF(H147&lt;入牧日比較!$C$10,0,入牧日比較!$C$9*0.02*入牧日比較!$C$8)</f>
        <v>24</v>
      </c>
      <c r="N147">
        <f>IF($H147&lt;入牧日比較!$C$11,0,入牧日比較!$C$9*0.02*入牧日比較!$C$8)</f>
        <v>24</v>
      </c>
      <c r="O147">
        <f>IF($H147&lt;入牧日比較!$C$12,0,入牧日比較!$C$9*0.02*入牧日比較!$C$8)</f>
        <v>24</v>
      </c>
      <c r="P147">
        <f>IF($H147&lt;入牧日比較!$C$13,0,入牧日比較!$C$9*0.02*入牧日比較!$C$8)</f>
        <v>24</v>
      </c>
      <c r="Q147">
        <f>IF($H147&lt;入牧日比較!$C$14,0,入牧日比較!$C$9*0.02*入牧日比較!$C$8)</f>
        <v>24</v>
      </c>
      <c r="R147" s="3">
        <f t="shared" si="63"/>
        <v>147.54697649177302</v>
      </c>
      <c r="S147" s="3">
        <f t="shared" si="64"/>
        <v>116.8948976999733</v>
      </c>
      <c r="T147" s="3">
        <f t="shared" si="65"/>
        <v>94.986736416942293</v>
      </c>
      <c r="U147" s="3">
        <f t="shared" si="66"/>
        <v>78.760320226465495</v>
      </c>
      <c r="V147" s="3">
        <f t="shared" si="67"/>
        <v>66.353366807276771</v>
      </c>
      <c r="W147" s="3">
        <f t="shared" si="68"/>
        <v>273.03984462798667</v>
      </c>
      <c r="X147" s="3">
        <f t="shared" si="69"/>
        <v>176.34069210111011</v>
      </c>
      <c r="Y147" s="3">
        <f t="shared" si="70"/>
        <v>120.03671802965012</v>
      </c>
      <c r="Z147" s="3">
        <f t="shared" si="71"/>
        <v>85.032983480587944</v>
      </c>
      <c r="AA147" s="3">
        <f t="shared" si="72"/>
        <v>62.077754562583038</v>
      </c>
      <c r="AB147" s="3">
        <f t="shared" si="73"/>
        <v>326.67168424230744</v>
      </c>
      <c r="AC147" s="3">
        <f t="shared" si="74"/>
        <v>170.94685474840568</v>
      </c>
      <c r="AD147" s="3">
        <f t="shared" si="75"/>
        <v>97.297811233874356</v>
      </c>
      <c r="AE147" s="3">
        <f t="shared" si="76"/>
        <v>58.930863211773534</v>
      </c>
      <c r="AF147" s="3">
        <f t="shared" si="77"/>
        <v>37.370445686516582</v>
      </c>
      <c r="AG147">
        <f>IF(入牧日比較!$C$7-R147&gt;0,0,AG146+1)</f>
        <v>95</v>
      </c>
      <c r="AH147">
        <f>IF(入牧日比較!$C$7-S147&gt;0,0,AH146+1)</f>
        <v>83</v>
      </c>
      <c r="AI147">
        <f>IF(入牧日比較!$C$7-T147&gt;0,0,AI146+1)</f>
        <v>66</v>
      </c>
      <c r="AJ147">
        <f>IF(入牧日比較!$C$7-U147&gt;0,0,AJ146+1)</f>
        <v>44</v>
      </c>
      <c r="AK147">
        <f>IF(入牧日比較!$C$7-V147&gt;0,0,AK146+1)</f>
        <v>17</v>
      </c>
      <c r="AL147">
        <f>IF(入牧日比較!$C$7-W147&gt;0,0,AL146+1)</f>
        <v>91</v>
      </c>
      <c r="AM147">
        <f>IF(入牧日比較!$C$7-X147&gt;0,0,AM146+1)</f>
        <v>73</v>
      </c>
      <c r="AN147">
        <f>IF(入牧日比較!$C$7-Y147&gt;0,0,AN146+1)</f>
        <v>51</v>
      </c>
      <c r="AO147">
        <f>IF(入牧日比較!$C$7-Z147&gt;0,0,AO146+1)</f>
        <v>27</v>
      </c>
      <c r="AP147">
        <f>IF(入牧日比較!$C$7-AA147&gt;0,0,AP146+1)</f>
        <v>3</v>
      </c>
      <c r="AQ147">
        <f>IF(入牧日比較!$C$7-AB147&gt;0,0,AQ146+1)</f>
        <v>84</v>
      </c>
      <c r="AR147">
        <f>IF(入牧日比較!$C$7-AC147&gt;0,0,AR146+1)</f>
        <v>58</v>
      </c>
      <c r="AS147">
        <f>IF(入牧日比較!$C$7-AD147&gt;0,0,AS146+1)</f>
        <v>28</v>
      </c>
      <c r="AT147">
        <f>IF(入牧日比較!$C$7-AE147&gt;0,0,AT146+1)</f>
        <v>0</v>
      </c>
      <c r="AU147">
        <f>IF(入牧日比較!$C$7-AF147&gt;0,0,AU146+1)</f>
        <v>0</v>
      </c>
      <c r="AV147" s="1">
        <f t="shared" si="78"/>
        <v>42762</v>
      </c>
      <c r="AW147">
        <f t="shared" si="62"/>
        <v>2</v>
      </c>
    </row>
    <row r="148" spans="8:49" x14ac:dyDescent="0.45">
      <c r="H148" s="1">
        <f t="shared" si="79"/>
        <v>42765</v>
      </c>
      <c r="I148">
        <v>145</v>
      </c>
      <c r="J148" s="3">
        <f t="shared" si="59"/>
        <v>810.6170176128486</v>
      </c>
      <c r="K148" s="3">
        <f t="shared" si="60"/>
        <v>955.58165093527259</v>
      </c>
      <c r="L148" s="3">
        <f t="shared" si="61"/>
        <v>587.89727600561559</v>
      </c>
      <c r="M148">
        <f>IF(H148&lt;入牧日比較!$C$10,0,入牧日比較!$C$9*0.02*入牧日比較!$C$8)</f>
        <v>24</v>
      </c>
      <c r="N148">
        <f>IF($H148&lt;入牧日比較!$C$11,0,入牧日比較!$C$9*0.02*入牧日比較!$C$8)</f>
        <v>24</v>
      </c>
      <c r="O148">
        <f>IF($H148&lt;入牧日比較!$C$12,0,入牧日比較!$C$9*0.02*入牧日比較!$C$8)</f>
        <v>24</v>
      </c>
      <c r="P148">
        <f>IF($H148&lt;入牧日比較!$C$13,0,入牧日比較!$C$9*0.02*入牧日比較!$C$8)</f>
        <v>24</v>
      </c>
      <c r="Q148">
        <f>IF($H148&lt;入牧日比較!$C$14,0,入牧日比較!$C$9*0.02*入牧日比較!$C$8)</f>
        <v>24</v>
      </c>
      <c r="R148" s="3">
        <f t="shared" si="63"/>
        <v>147.8952950380675</v>
      </c>
      <c r="S148" s="3">
        <f t="shared" si="64"/>
        <v>117.24321624626778</v>
      </c>
      <c r="T148" s="3">
        <f t="shared" si="65"/>
        <v>95.335054963236772</v>
      </c>
      <c r="U148" s="3">
        <f t="shared" si="66"/>
        <v>79.108638772759974</v>
      </c>
      <c r="V148" s="3">
        <f t="shared" si="67"/>
        <v>66.70168535357125</v>
      </c>
      <c r="W148" s="3">
        <f t="shared" si="68"/>
        <v>274.86066720845764</v>
      </c>
      <c r="X148" s="3">
        <f t="shared" si="69"/>
        <v>177.78413961235987</v>
      </c>
      <c r="Y148" s="3">
        <f t="shared" si="70"/>
        <v>121.2104417829502</v>
      </c>
      <c r="Z148" s="3">
        <f t="shared" si="71"/>
        <v>86.006934651588253</v>
      </c>
      <c r="AA148" s="3">
        <f t="shared" si="72"/>
        <v>62.898956716552789</v>
      </c>
      <c r="AB148" s="3">
        <f t="shared" si="73"/>
        <v>330.05564929141639</v>
      </c>
      <c r="AC148" s="3">
        <f t="shared" si="74"/>
        <v>173.13565579019993</v>
      </c>
      <c r="AD148" s="3">
        <f t="shared" si="75"/>
        <v>98.790101501326404</v>
      </c>
      <c r="AE148" s="3">
        <f t="shared" si="76"/>
        <v>59.989743202853674</v>
      </c>
      <c r="AF148" s="3">
        <f t="shared" si="77"/>
        <v>38.144830298603715</v>
      </c>
      <c r="AG148">
        <f>IF(入牧日比較!$C$7-R148&gt;0,0,AG147+1)</f>
        <v>96</v>
      </c>
      <c r="AH148">
        <f>IF(入牧日比較!$C$7-S148&gt;0,0,AH147+1)</f>
        <v>84</v>
      </c>
      <c r="AI148">
        <f>IF(入牧日比較!$C$7-T148&gt;0,0,AI147+1)</f>
        <v>67</v>
      </c>
      <c r="AJ148">
        <f>IF(入牧日比較!$C$7-U148&gt;0,0,AJ147+1)</f>
        <v>45</v>
      </c>
      <c r="AK148">
        <f>IF(入牧日比較!$C$7-V148&gt;0,0,AK147+1)</f>
        <v>18</v>
      </c>
      <c r="AL148">
        <f>IF(入牧日比較!$C$7-W148&gt;0,0,AL147+1)</f>
        <v>92</v>
      </c>
      <c r="AM148">
        <f>IF(入牧日比較!$C$7-X148&gt;0,0,AM147+1)</f>
        <v>74</v>
      </c>
      <c r="AN148">
        <f>IF(入牧日比較!$C$7-Y148&gt;0,0,AN147+1)</f>
        <v>52</v>
      </c>
      <c r="AO148">
        <f>IF(入牧日比較!$C$7-Z148&gt;0,0,AO147+1)</f>
        <v>28</v>
      </c>
      <c r="AP148">
        <f>IF(入牧日比較!$C$7-AA148&gt;0,0,AP147+1)</f>
        <v>4</v>
      </c>
      <c r="AQ148">
        <f>IF(入牧日比較!$C$7-AB148&gt;0,0,AQ147+1)</f>
        <v>85</v>
      </c>
      <c r="AR148">
        <f>IF(入牧日比較!$C$7-AC148&gt;0,0,AR147+1)</f>
        <v>59</v>
      </c>
      <c r="AS148">
        <f>IF(入牧日比較!$C$7-AD148&gt;0,0,AS147+1)</f>
        <v>29</v>
      </c>
      <c r="AT148">
        <f>IF(入牧日比較!$C$7-AE148&gt;0,0,AT147+1)</f>
        <v>0</v>
      </c>
      <c r="AU148">
        <f>IF(入牧日比較!$C$7-AF148&gt;0,0,AU147+1)</f>
        <v>0</v>
      </c>
      <c r="AV148" s="1">
        <f t="shared" si="78"/>
        <v>42763</v>
      </c>
      <c r="AW148">
        <f t="shared" si="62"/>
        <v>2</v>
      </c>
    </row>
    <row r="149" spans="8:49" x14ac:dyDescent="0.45">
      <c r="H149" s="1">
        <f t="shared" si="79"/>
        <v>42766</v>
      </c>
      <c r="I149">
        <v>146</v>
      </c>
      <c r="J149" s="3">
        <f t="shared" si="59"/>
        <v>816.05423461510861</v>
      </c>
      <c r="K149" s="3">
        <f t="shared" si="60"/>
        <v>958.14441653240522</v>
      </c>
      <c r="L149" s="3">
        <f t="shared" si="61"/>
        <v>589.53011478969609</v>
      </c>
      <c r="M149">
        <f>IF(H149&lt;入牧日比較!$C$10,0,入牧日比較!$C$9*0.02*入牧日比較!$C$8)</f>
        <v>24</v>
      </c>
      <c r="N149">
        <f>IF($H149&lt;入牧日比較!$C$11,0,入牧日比較!$C$9*0.02*入牧日比較!$C$8)</f>
        <v>24</v>
      </c>
      <c r="O149">
        <f>IF($H149&lt;入牧日比較!$C$12,0,入牧日比較!$C$9*0.02*入牧日比較!$C$8)</f>
        <v>24</v>
      </c>
      <c r="P149">
        <f>IF($H149&lt;入牧日比較!$C$13,0,入牧日比較!$C$9*0.02*入牧日比較!$C$8)</f>
        <v>24</v>
      </c>
      <c r="Q149">
        <f>IF($H149&lt;入牧日比較!$C$14,0,入牧日比較!$C$9*0.02*入牧日比較!$C$8)</f>
        <v>24</v>
      </c>
      <c r="R149" s="3">
        <f t="shared" si="63"/>
        <v>148.24129280292149</v>
      </c>
      <c r="S149" s="3">
        <f t="shared" si="64"/>
        <v>117.58921401112178</v>
      </c>
      <c r="T149" s="3">
        <f t="shared" si="65"/>
        <v>95.681052728090776</v>
      </c>
      <c r="U149" s="3">
        <f t="shared" si="66"/>
        <v>79.454636537613979</v>
      </c>
      <c r="V149" s="3">
        <f t="shared" si="67"/>
        <v>67.047683118425255</v>
      </c>
      <c r="W149" s="3">
        <f t="shared" si="68"/>
        <v>276.68086798336572</v>
      </c>
      <c r="X149" s="3">
        <f t="shared" si="69"/>
        <v>179.22797468973218</v>
      </c>
      <c r="Y149" s="3">
        <f t="shared" si="70"/>
        <v>122.38527453721676</v>
      </c>
      <c r="Z149" s="3">
        <f t="shared" si="71"/>
        <v>86.982529158768344</v>
      </c>
      <c r="AA149" s="3">
        <f t="shared" si="72"/>
        <v>63.722210767164682</v>
      </c>
      <c r="AB149" s="3">
        <f t="shared" si="73"/>
        <v>333.45291277167416</v>
      </c>
      <c r="AC149" s="3">
        <f t="shared" si="74"/>
        <v>175.33633073202714</v>
      </c>
      <c r="AD149" s="3">
        <f t="shared" si="75"/>
        <v>100.29282565691061</v>
      </c>
      <c r="AE149" s="3">
        <f t="shared" si="76"/>
        <v>61.057769958318765</v>
      </c>
      <c r="AF149" s="3">
        <f t="shared" si="77"/>
        <v>38.927252086920468</v>
      </c>
      <c r="AG149">
        <f>IF(入牧日比較!$C$7-R149&gt;0,0,AG148+1)</f>
        <v>97</v>
      </c>
      <c r="AH149">
        <f>IF(入牧日比較!$C$7-S149&gt;0,0,AH148+1)</f>
        <v>85</v>
      </c>
      <c r="AI149">
        <f>IF(入牧日比較!$C$7-T149&gt;0,0,AI148+1)</f>
        <v>68</v>
      </c>
      <c r="AJ149">
        <f>IF(入牧日比較!$C$7-U149&gt;0,0,AJ148+1)</f>
        <v>46</v>
      </c>
      <c r="AK149">
        <f>IF(入牧日比較!$C$7-V149&gt;0,0,AK148+1)</f>
        <v>19</v>
      </c>
      <c r="AL149">
        <f>IF(入牧日比較!$C$7-W149&gt;0,0,AL148+1)</f>
        <v>93</v>
      </c>
      <c r="AM149">
        <f>IF(入牧日比較!$C$7-X149&gt;0,0,AM148+1)</f>
        <v>75</v>
      </c>
      <c r="AN149">
        <f>IF(入牧日比較!$C$7-Y149&gt;0,0,AN148+1)</f>
        <v>53</v>
      </c>
      <c r="AO149">
        <f>IF(入牧日比較!$C$7-Z149&gt;0,0,AO148+1)</f>
        <v>29</v>
      </c>
      <c r="AP149">
        <f>IF(入牧日比較!$C$7-AA149&gt;0,0,AP148+1)</f>
        <v>5</v>
      </c>
      <c r="AQ149">
        <f>IF(入牧日比較!$C$7-AB149&gt;0,0,AQ148+1)</f>
        <v>86</v>
      </c>
      <c r="AR149">
        <f>IF(入牧日比較!$C$7-AC149&gt;0,0,AR148+1)</f>
        <v>60</v>
      </c>
      <c r="AS149">
        <f>IF(入牧日比較!$C$7-AD149&gt;0,0,AS148+1)</f>
        <v>30</v>
      </c>
      <c r="AT149">
        <f>IF(入牧日比較!$C$7-AE149&gt;0,0,AT148+1)</f>
        <v>1</v>
      </c>
      <c r="AU149">
        <f>IF(入牧日比較!$C$7-AF149&gt;0,0,AU148+1)</f>
        <v>0</v>
      </c>
      <c r="AV149" s="1">
        <f t="shared" si="78"/>
        <v>42764</v>
      </c>
      <c r="AW149">
        <f t="shared" si="62"/>
        <v>1</v>
      </c>
    </row>
    <row r="150" spans="8:49" x14ac:dyDescent="0.45">
      <c r="H150" s="1">
        <f t="shared" si="79"/>
        <v>42767</v>
      </c>
      <c r="I150">
        <v>147</v>
      </c>
      <c r="J150" s="3">
        <f t="shared" si="59"/>
        <v>821.4064794481975</v>
      </c>
      <c r="K150" s="3">
        <f t="shared" si="60"/>
        <v>960.63286229895641</v>
      </c>
      <c r="L150" s="3">
        <f t="shared" si="61"/>
        <v>591.11837932365108</v>
      </c>
      <c r="M150">
        <f>IF(H150&lt;入牧日比較!$C$10,0,入牧日比較!$C$9*0.02*入牧日比較!$C$8)</f>
        <v>24</v>
      </c>
      <c r="N150">
        <f>IF($H150&lt;入牧日比較!$C$11,0,入牧日比較!$C$9*0.02*入牧日比較!$C$8)</f>
        <v>24</v>
      </c>
      <c r="O150">
        <f>IF($H150&lt;入牧日比較!$C$12,0,入牧日比較!$C$9*0.02*入牧日比較!$C$8)</f>
        <v>24</v>
      </c>
      <c r="P150">
        <f>IF($H150&lt;入牧日比較!$C$13,0,入牧日比較!$C$9*0.02*入牧日比較!$C$8)</f>
        <v>24</v>
      </c>
      <c r="Q150">
        <f>IF($H150&lt;入牧日比較!$C$14,0,入牧日比較!$C$9*0.02*入牧日比較!$C$8)</f>
        <v>24</v>
      </c>
      <c r="R150" s="3">
        <f t="shared" si="63"/>
        <v>148.58503606309901</v>
      </c>
      <c r="S150" s="3">
        <f t="shared" si="64"/>
        <v>117.93295727129932</v>
      </c>
      <c r="T150" s="3">
        <f t="shared" si="65"/>
        <v>96.024795988268309</v>
      </c>
      <c r="U150" s="3">
        <f t="shared" si="66"/>
        <v>79.798379797791512</v>
      </c>
      <c r="V150" s="3">
        <f t="shared" si="67"/>
        <v>67.391426378602787</v>
      </c>
      <c r="W150" s="3">
        <f t="shared" si="68"/>
        <v>278.50056343248639</v>
      </c>
      <c r="X150" s="3">
        <f t="shared" si="69"/>
        <v>180.67227938779607</v>
      </c>
      <c r="Y150" s="3">
        <f t="shared" si="70"/>
        <v>123.56127374206527</v>
      </c>
      <c r="Z150" s="3">
        <f t="shared" si="71"/>
        <v>87.959806227931466</v>
      </c>
      <c r="AA150" s="3">
        <f t="shared" si="72"/>
        <v>64.547542006030596</v>
      </c>
      <c r="AB150" s="3">
        <f t="shared" si="73"/>
        <v>336.86366139941902</v>
      </c>
      <c r="AC150" s="3">
        <f t="shared" si="74"/>
        <v>177.54899314605794</v>
      </c>
      <c r="AD150" s="3">
        <f t="shared" si="75"/>
        <v>101.80605938133832</v>
      </c>
      <c r="AE150" s="3">
        <f t="shared" si="76"/>
        <v>62.134998617000988</v>
      </c>
      <c r="AF150" s="3">
        <f t="shared" si="77"/>
        <v>39.717754761701386</v>
      </c>
      <c r="AG150">
        <f>IF(入牧日比較!$C$7-R150&gt;0,0,AG149+1)</f>
        <v>98</v>
      </c>
      <c r="AH150">
        <f>IF(入牧日比較!$C$7-S150&gt;0,0,AH149+1)</f>
        <v>86</v>
      </c>
      <c r="AI150">
        <f>IF(入牧日比較!$C$7-T150&gt;0,0,AI149+1)</f>
        <v>69</v>
      </c>
      <c r="AJ150">
        <f>IF(入牧日比較!$C$7-U150&gt;0,0,AJ149+1)</f>
        <v>47</v>
      </c>
      <c r="AK150">
        <f>IF(入牧日比較!$C$7-V150&gt;0,0,AK149+1)</f>
        <v>20</v>
      </c>
      <c r="AL150">
        <f>IF(入牧日比較!$C$7-W150&gt;0,0,AL149+1)</f>
        <v>94</v>
      </c>
      <c r="AM150">
        <f>IF(入牧日比較!$C$7-X150&gt;0,0,AM149+1)</f>
        <v>76</v>
      </c>
      <c r="AN150">
        <f>IF(入牧日比較!$C$7-Y150&gt;0,0,AN149+1)</f>
        <v>54</v>
      </c>
      <c r="AO150">
        <f>IF(入牧日比較!$C$7-Z150&gt;0,0,AO149+1)</f>
        <v>30</v>
      </c>
      <c r="AP150">
        <f>IF(入牧日比較!$C$7-AA150&gt;0,0,AP149+1)</f>
        <v>6</v>
      </c>
      <c r="AQ150">
        <f>IF(入牧日比較!$C$7-AB150&gt;0,0,AQ149+1)</f>
        <v>87</v>
      </c>
      <c r="AR150">
        <f>IF(入牧日比較!$C$7-AC150&gt;0,0,AR149+1)</f>
        <v>61</v>
      </c>
      <c r="AS150">
        <f>IF(入牧日比較!$C$7-AD150&gt;0,0,AS149+1)</f>
        <v>31</v>
      </c>
      <c r="AT150">
        <f>IF(入牧日比較!$C$7-AE150&gt;0,0,AT149+1)</f>
        <v>2</v>
      </c>
      <c r="AU150">
        <f>IF(入牧日比較!$C$7-AF150&gt;0,0,AU149+1)</f>
        <v>0</v>
      </c>
      <c r="AV150" s="1">
        <f t="shared" si="78"/>
        <v>42765</v>
      </c>
      <c r="AW150">
        <f t="shared" si="62"/>
        <v>1</v>
      </c>
    </row>
    <row r="151" spans="8:49" x14ac:dyDescent="0.45">
      <c r="H151" s="1">
        <f t="shared" si="79"/>
        <v>42768</v>
      </c>
      <c r="I151">
        <v>148</v>
      </c>
      <c r="J151" s="3">
        <f t="shared" si="59"/>
        <v>826.67430984601208</v>
      </c>
      <c r="K151" s="3">
        <f t="shared" si="60"/>
        <v>963.04894251654821</v>
      </c>
      <c r="L151" s="3">
        <f t="shared" si="61"/>
        <v>592.66316000861423</v>
      </c>
      <c r="M151">
        <f>IF(H151&lt;入牧日比較!$C$10,0,入牧日比較!$C$9*0.02*入牧日比較!$C$8)</f>
        <v>24</v>
      </c>
      <c r="N151">
        <f>IF($H151&lt;入牧日比較!$C$11,0,入牧日比較!$C$9*0.02*入牧日比較!$C$8)</f>
        <v>24</v>
      </c>
      <c r="O151">
        <f>IF($H151&lt;入牧日比較!$C$12,0,入牧日比較!$C$9*0.02*入牧日比較!$C$8)</f>
        <v>24</v>
      </c>
      <c r="P151">
        <f>IF($H151&lt;入牧日比較!$C$13,0,入牧日比較!$C$9*0.02*入牧日比較!$C$8)</f>
        <v>24</v>
      </c>
      <c r="Q151">
        <f>IF($H151&lt;入牧日比較!$C$14,0,入牧日比較!$C$9*0.02*入牧日比較!$C$8)</f>
        <v>24</v>
      </c>
      <c r="R151" s="3">
        <f t="shared" si="63"/>
        <v>148.92658888240589</v>
      </c>
      <c r="S151" s="3">
        <f t="shared" si="64"/>
        <v>118.27451009060619</v>
      </c>
      <c r="T151" s="3">
        <f t="shared" si="65"/>
        <v>96.366348807575179</v>
      </c>
      <c r="U151" s="3">
        <f t="shared" si="66"/>
        <v>80.139932617098381</v>
      </c>
      <c r="V151" s="3">
        <f t="shared" si="67"/>
        <v>67.732979197909657</v>
      </c>
      <c r="W151" s="3">
        <f t="shared" si="68"/>
        <v>280.31986610643486</v>
      </c>
      <c r="X151" s="3">
        <f t="shared" si="69"/>
        <v>182.11713308438942</v>
      </c>
      <c r="Y151" s="3">
        <f t="shared" si="70"/>
        <v>124.73849506553697</v>
      </c>
      <c r="Z151" s="3">
        <f t="shared" si="71"/>
        <v>88.938803966310218</v>
      </c>
      <c r="AA151" s="3">
        <f t="shared" si="72"/>
        <v>65.374975113133814</v>
      </c>
      <c r="AB151" s="3">
        <f t="shared" si="73"/>
        <v>340.2880779914824</v>
      </c>
      <c r="AC151" s="3">
        <f t="shared" si="74"/>
        <v>179.77375495440015</v>
      </c>
      <c r="AD151" s="3">
        <f t="shared" si="75"/>
        <v>103.32987778958932</v>
      </c>
      <c r="AE151" s="3">
        <f t="shared" si="76"/>
        <v>63.221484281434293</v>
      </c>
      <c r="AF151" s="3">
        <f t="shared" si="77"/>
        <v>40.516382246055791</v>
      </c>
      <c r="AG151">
        <f>IF(入牧日比較!$C$7-R151&gt;0,0,AG150+1)</f>
        <v>99</v>
      </c>
      <c r="AH151">
        <f>IF(入牧日比較!$C$7-S151&gt;0,0,AH150+1)</f>
        <v>87</v>
      </c>
      <c r="AI151">
        <f>IF(入牧日比較!$C$7-T151&gt;0,0,AI150+1)</f>
        <v>70</v>
      </c>
      <c r="AJ151">
        <f>IF(入牧日比較!$C$7-U151&gt;0,0,AJ150+1)</f>
        <v>48</v>
      </c>
      <c r="AK151">
        <f>IF(入牧日比較!$C$7-V151&gt;0,0,AK150+1)</f>
        <v>21</v>
      </c>
      <c r="AL151">
        <f>IF(入牧日比較!$C$7-W151&gt;0,0,AL150+1)</f>
        <v>95</v>
      </c>
      <c r="AM151">
        <f>IF(入牧日比較!$C$7-X151&gt;0,0,AM150+1)</f>
        <v>77</v>
      </c>
      <c r="AN151">
        <f>IF(入牧日比較!$C$7-Y151&gt;0,0,AN150+1)</f>
        <v>55</v>
      </c>
      <c r="AO151">
        <f>IF(入牧日比較!$C$7-Z151&gt;0,0,AO150+1)</f>
        <v>31</v>
      </c>
      <c r="AP151">
        <f>IF(入牧日比較!$C$7-AA151&gt;0,0,AP150+1)</f>
        <v>7</v>
      </c>
      <c r="AQ151">
        <f>IF(入牧日比較!$C$7-AB151&gt;0,0,AQ150+1)</f>
        <v>88</v>
      </c>
      <c r="AR151">
        <f>IF(入牧日比較!$C$7-AC151&gt;0,0,AR150+1)</f>
        <v>62</v>
      </c>
      <c r="AS151">
        <f>IF(入牧日比較!$C$7-AD151&gt;0,0,AS150+1)</f>
        <v>32</v>
      </c>
      <c r="AT151">
        <f>IF(入牧日比較!$C$7-AE151&gt;0,0,AT150+1)</f>
        <v>3</v>
      </c>
      <c r="AU151">
        <f>IF(入牧日比較!$C$7-AF151&gt;0,0,AU150+1)</f>
        <v>0</v>
      </c>
      <c r="AV151" s="1">
        <f t="shared" si="78"/>
        <v>42766</v>
      </c>
      <c r="AW151">
        <f t="shared" si="62"/>
        <v>1</v>
      </c>
    </row>
    <row r="152" spans="8:49" x14ac:dyDescent="0.45">
      <c r="H152" s="1">
        <f t="shared" si="79"/>
        <v>42769</v>
      </c>
      <c r="I152">
        <v>149</v>
      </c>
      <c r="J152" s="3">
        <f t="shared" si="59"/>
        <v>831.85831599165101</v>
      </c>
      <c r="K152" s="3">
        <f t="shared" si="60"/>
        <v>965.39457265549697</v>
      </c>
      <c r="L152" s="3">
        <f t="shared" si="61"/>
        <v>594.16552809359871</v>
      </c>
      <c r="M152">
        <f>IF(H152&lt;入牧日比較!$C$10,0,入牧日比較!$C$9*0.02*入牧日比較!$C$8)</f>
        <v>24</v>
      </c>
      <c r="N152">
        <f>IF($H152&lt;入牧日比較!$C$11,0,入牧日比較!$C$9*0.02*入牧日比較!$C$8)</f>
        <v>24</v>
      </c>
      <c r="O152">
        <f>IF($H152&lt;入牧日比較!$C$12,0,入牧日比較!$C$9*0.02*入牧日比較!$C$8)</f>
        <v>24</v>
      </c>
      <c r="P152">
        <f>IF($H152&lt;入牧日比較!$C$13,0,入牧日比較!$C$9*0.02*入牧日比較!$C$8)</f>
        <v>24</v>
      </c>
      <c r="Q152">
        <f>IF($H152&lt;入牧日比較!$C$14,0,入牧日比較!$C$9*0.02*入牧日比較!$C$8)</f>
        <v>24</v>
      </c>
      <c r="R152" s="3">
        <f t="shared" si="63"/>
        <v>149.26601319992309</v>
      </c>
      <c r="S152" s="3">
        <f t="shared" si="64"/>
        <v>118.61393440812338</v>
      </c>
      <c r="T152" s="3">
        <f t="shared" si="65"/>
        <v>96.705773125092378</v>
      </c>
      <c r="U152" s="3">
        <f t="shared" si="66"/>
        <v>80.479356934615581</v>
      </c>
      <c r="V152" s="3">
        <f t="shared" si="67"/>
        <v>68.072403515426856</v>
      </c>
      <c r="W152" s="3">
        <f t="shared" si="68"/>
        <v>282.13888476809785</v>
      </c>
      <c r="X152" s="3">
        <f t="shared" si="69"/>
        <v>183.56261257162313</v>
      </c>
      <c r="Y152" s="3">
        <f t="shared" si="70"/>
        <v>125.91699244906044</v>
      </c>
      <c r="Z152" s="3">
        <f t="shared" si="71"/>
        <v>89.919559390832916</v>
      </c>
      <c r="AA152" s="3">
        <f t="shared" si="72"/>
        <v>66.204534164684063</v>
      </c>
      <c r="AB152" s="3">
        <f t="shared" si="73"/>
        <v>343.72634156918355</v>
      </c>
      <c r="AC152" s="3">
        <f t="shared" si="74"/>
        <v>182.01072645711037</v>
      </c>
      <c r="AD152" s="3">
        <f t="shared" si="75"/>
        <v>104.86435542569085</v>
      </c>
      <c r="AE152" s="3">
        <f t="shared" si="76"/>
        <v>64.317281999039054</v>
      </c>
      <c r="AF152" s="3">
        <f t="shared" si="77"/>
        <v>41.323178653024655</v>
      </c>
      <c r="AG152">
        <f>IF(入牧日比較!$C$7-R152&gt;0,0,AG151+1)</f>
        <v>100</v>
      </c>
      <c r="AH152">
        <f>IF(入牧日比較!$C$7-S152&gt;0,0,AH151+1)</f>
        <v>88</v>
      </c>
      <c r="AI152">
        <f>IF(入牧日比較!$C$7-T152&gt;0,0,AI151+1)</f>
        <v>71</v>
      </c>
      <c r="AJ152">
        <f>IF(入牧日比較!$C$7-U152&gt;0,0,AJ151+1)</f>
        <v>49</v>
      </c>
      <c r="AK152">
        <f>IF(入牧日比較!$C$7-V152&gt;0,0,AK151+1)</f>
        <v>22</v>
      </c>
      <c r="AL152">
        <f>IF(入牧日比較!$C$7-W152&gt;0,0,AL151+1)</f>
        <v>96</v>
      </c>
      <c r="AM152">
        <f>IF(入牧日比較!$C$7-X152&gt;0,0,AM151+1)</f>
        <v>78</v>
      </c>
      <c r="AN152">
        <f>IF(入牧日比較!$C$7-Y152&gt;0,0,AN151+1)</f>
        <v>56</v>
      </c>
      <c r="AO152">
        <f>IF(入牧日比較!$C$7-Z152&gt;0,0,AO151+1)</f>
        <v>32</v>
      </c>
      <c r="AP152">
        <f>IF(入牧日比較!$C$7-AA152&gt;0,0,AP151+1)</f>
        <v>8</v>
      </c>
      <c r="AQ152">
        <f>IF(入牧日比較!$C$7-AB152&gt;0,0,AQ151+1)</f>
        <v>89</v>
      </c>
      <c r="AR152">
        <f>IF(入牧日比較!$C$7-AC152&gt;0,0,AR151+1)</f>
        <v>63</v>
      </c>
      <c r="AS152">
        <f>IF(入牧日比較!$C$7-AD152&gt;0,0,AS151+1)</f>
        <v>33</v>
      </c>
      <c r="AT152">
        <f>IF(入牧日比較!$C$7-AE152&gt;0,0,AT151+1)</f>
        <v>4</v>
      </c>
      <c r="AU152">
        <f>IF(入牧日比較!$C$7-AF152&gt;0,0,AU151+1)</f>
        <v>0</v>
      </c>
      <c r="AV152" s="1">
        <f t="shared" si="78"/>
        <v>42767</v>
      </c>
      <c r="AW152">
        <f t="shared" si="62"/>
        <v>1</v>
      </c>
    </row>
    <row r="153" spans="8:49" x14ac:dyDescent="0.45">
      <c r="H153" s="1">
        <f t="shared" si="79"/>
        <v>42770</v>
      </c>
      <c r="I153">
        <v>150</v>
      </c>
      <c r="J153" s="3">
        <f t="shared" si="59"/>
        <v>836.95911857840838</v>
      </c>
      <c r="K153" s="3">
        <f t="shared" si="60"/>
        <v>967.67162930616121</v>
      </c>
      <c r="L153" s="3">
        <f t="shared" si="61"/>
        <v>595.62653553030202</v>
      </c>
      <c r="M153">
        <f>IF(H153&lt;入牧日比較!$C$10,0,入牧日比較!$C$9*0.02*入牧日比較!$C$8)</f>
        <v>24</v>
      </c>
      <c r="N153">
        <f>IF($H153&lt;入牧日比較!$C$11,0,入牧日比較!$C$9*0.02*入牧日比較!$C$8)</f>
        <v>24</v>
      </c>
      <c r="O153">
        <f>IF($H153&lt;入牧日比較!$C$12,0,入牧日比較!$C$9*0.02*入牧日比較!$C$8)</f>
        <v>24</v>
      </c>
      <c r="P153">
        <f>IF($H153&lt;入牧日比較!$C$13,0,入牧日比較!$C$9*0.02*入牧日比較!$C$8)</f>
        <v>24</v>
      </c>
      <c r="Q153">
        <f>IF($H153&lt;入牧日比較!$C$14,0,入牧日比較!$C$9*0.02*入牧日比較!$C$8)</f>
        <v>24</v>
      </c>
      <c r="R153" s="3">
        <f t="shared" si="63"/>
        <v>149.60336891408994</v>
      </c>
      <c r="S153" s="3">
        <f t="shared" si="64"/>
        <v>118.95129012229023</v>
      </c>
      <c r="T153" s="3">
        <f t="shared" si="65"/>
        <v>97.043128839259225</v>
      </c>
      <c r="U153" s="3">
        <f t="shared" si="66"/>
        <v>80.816712648782428</v>
      </c>
      <c r="V153" s="3">
        <f t="shared" si="67"/>
        <v>68.409759229593703</v>
      </c>
      <c r="W153" s="3">
        <f t="shared" si="68"/>
        <v>283.95772452838452</v>
      </c>
      <c r="X153" s="3">
        <f t="shared" si="69"/>
        <v>185.00879214352872</v>
      </c>
      <c r="Y153" s="3">
        <f t="shared" si="70"/>
        <v>127.0968181607182</v>
      </c>
      <c r="Z153" s="3">
        <f t="shared" si="71"/>
        <v>90.902108455925671</v>
      </c>
      <c r="AA153" s="3">
        <f t="shared" si="72"/>
        <v>67.036242641448879</v>
      </c>
      <c r="AB153" s="3">
        <f t="shared" si="73"/>
        <v>347.17862745927829</v>
      </c>
      <c r="AC153" s="3">
        <f t="shared" si="74"/>
        <v>184.26001636011046</v>
      </c>
      <c r="AD153" s="3">
        <f t="shared" si="75"/>
        <v>106.40956625853904</v>
      </c>
      <c r="AE153" s="3">
        <f t="shared" si="76"/>
        <v>65.422446744683725</v>
      </c>
      <c r="AF153" s="3">
        <f t="shared" si="77"/>
        <v>42.138188263981398</v>
      </c>
      <c r="AG153">
        <f>IF(入牧日比較!$C$7-R153&gt;0,0,AG152+1)</f>
        <v>101</v>
      </c>
      <c r="AH153">
        <f>IF(入牧日比較!$C$7-S153&gt;0,0,AH152+1)</f>
        <v>89</v>
      </c>
      <c r="AI153">
        <f>IF(入牧日比較!$C$7-T153&gt;0,0,AI152+1)</f>
        <v>72</v>
      </c>
      <c r="AJ153">
        <f>IF(入牧日比較!$C$7-U153&gt;0,0,AJ152+1)</f>
        <v>50</v>
      </c>
      <c r="AK153">
        <f>IF(入牧日比較!$C$7-V153&gt;0,0,AK152+1)</f>
        <v>23</v>
      </c>
      <c r="AL153">
        <f>IF(入牧日比較!$C$7-W153&gt;0,0,AL152+1)</f>
        <v>97</v>
      </c>
      <c r="AM153">
        <f>IF(入牧日比較!$C$7-X153&gt;0,0,AM152+1)</f>
        <v>79</v>
      </c>
      <c r="AN153">
        <f>IF(入牧日比較!$C$7-Y153&gt;0,0,AN152+1)</f>
        <v>57</v>
      </c>
      <c r="AO153">
        <f>IF(入牧日比較!$C$7-Z153&gt;0,0,AO152+1)</f>
        <v>33</v>
      </c>
      <c r="AP153">
        <f>IF(入牧日比較!$C$7-AA153&gt;0,0,AP152+1)</f>
        <v>9</v>
      </c>
      <c r="AQ153">
        <f>IF(入牧日比較!$C$7-AB153&gt;0,0,AQ152+1)</f>
        <v>90</v>
      </c>
      <c r="AR153">
        <f>IF(入牧日比較!$C$7-AC153&gt;0,0,AR152+1)</f>
        <v>64</v>
      </c>
      <c r="AS153">
        <f>IF(入牧日比較!$C$7-AD153&gt;0,0,AS152+1)</f>
        <v>34</v>
      </c>
      <c r="AT153">
        <f>IF(入牧日比較!$C$7-AE153&gt;0,0,AT152+1)</f>
        <v>5</v>
      </c>
      <c r="AU153">
        <f>IF(入牧日比較!$C$7-AF153&gt;0,0,AU152+1)</f>
        <v>0</v>
      </c>
      <c r="AV153" s="1">
        <f t="shared" si="78"/>
        <v>42768</v>
      </c>
      <c r="AW153">
        <f t="shared" si="62"/>
        <v>1</v>
      </c>
    </row>
    <row r="154" spans="8:49" x14ac:dyDescent="0.45">
      <c r="H154" s="1">
        <f t="shared" si="79"/>
        <v>42771</v>
      </c>
      <c r="I154">
        <v>151</v>
      </c>
      <c r="J154" s="3">
        <f t="shared" si="59"/>
        <v>841.97736692759156</v>
      </c>
      <c r="K154" s="3">
        <f t="shared" si="60"/>
        <v>969.88195018171143</v>
      </c>
      <c r="L154" s="3">
        <f t="shared" si="61"/>
        <v>597.04721486819039</v>
      </c>
      <c r="M154">
        <f>IF(H154&lt;入牧日比較!$C$10,0,入牧日比較!$C$9*0.02*入牧日比較!$C$8)</f>
        <v>24</v>
      </c>
      <c r="N154">
        <f>IF($H154&lt;入牧日比較!$C$11,0,入牧日比較!$C$9*0.02*入牧日比較!$C$8)</f>
        <v>24</v>
      </c>
      <c r="O154">
        <f>IF($H154&lt;入牧日比較!$C$12,0,入牧日比較!$C$9*0.02*入牧日比較!$C$8)</f>
        <v>24</v>
      </c>
      <c r="P154">
        <f>IF($H154&lt;入牧日比較!$C$13,0,入牧日比較!$C$9*0.02*入牧日比較!$C$8)</f>
        <v>24</v>
      </c>
      <c r="Q154">
        <f>IF($H154&lt;入牧日比較!$C$14,0,入牧日比較!$C$9*0.02*入牧日比較!$C$8)</f>
        <v>24</v>
      </c>
      <c r="R154" s="3">
        <f t="shared" si="63"/>
        <v>149.93871396286102</v>
      </c>
      <c r="S154" s="3">
        <f t="shared" si="64"/>
        <v>119.28663517106131</v>
      </c>
      <c r="T154" s="3">
        <f t="shared" si="65"/>
        <v>97.3784738880303</v>
      </c>
      <c r="U154" s="3">
        <f t="shared" si="66"/>
        <v>81.152057697553502</v>
      </c>
      <c r="V154" s="3">
        <f t="shared" si="67"/>
        <v>68.745104278364778</v>
      </c>
      <c r="W154" s="3">
        <f t="shared" si="68"/>
        <v>285.77648697655752</v>
      </c>
      <c r="X154" s="3">
        <f t="shared" si="69"/>
        <v>186.45574368048653</v>
      </c>
      <c r="Y154" s="3">
        <f t="shared" si="70"/>
        <v>128.27802284686626</v>
      </c>
      <c r="Z154" s="3">
        <f t="shared" si="71"/>
        <v>91.886486080832057</v>
      </c>
      <c r="AA154" s="3">
        <f t="shared" si="72"/>
        <v>67.870123437493305</v>
      </c>
      <c r="AB154" s="3">
        <f t="shared" si="73"/>
        <v>350.64510739195606</v>
      </c>
      <c r="AC154" s="3">
        <f t="shared" si="74"/>
        <v>186.52173180296958</v>
      </c>
      <c r="AD154" s="3">
        <f t="shared" si="75"/>
        <v>107.9655836786801</v>
      </c>
      <c r="AE154" s="3">
        <f t="shared" si="76"/>
        <v>66.537033404535862</v>
      </c>
      <c r="AF154" s="3">
        <f t="shared" si="77"/>
        <v>42.961455508300666</v>
      </c>
      <c r="AG154">
        <f>IF(入牧日比較!$C$7-R154&gt;0,0,AG153+1)</f>
        <v>102</v>
      </c>
      <c r="AH154">
        <f>IF(入牧日比較!$C$7-S154&gt;0,0,AH153+1)</f>
        <v>90</v>
      </c>
      <c r="AI154">
        <f>IF(入牧日比較!$C$7-T154&gt;0,0,AI153+1)</f>
        <v>73</v>
      </c>
      <c r="AJ154">
        <f>IF(入牧日比較!$C$7-U154&gt;0,0,AJ153+1)</f>
        <v>51</v>
      </c>
      <c r="AK154">
        <f>IF(入牧日比較!$C$7-V154&gt;0,0,AK153+1)</f>
        <v>24</v>
      </c>
      <c r="AL154">
        <f>IF(入牧日比較!$C$7-W154&gt;0,0,AL153+1)</f>
        <v>98</v>
      </c>
      <c r="AM154">
        <f>IF(入牧日比較!$C$7-X154&gt;0,0,AM153+1)</f>
        <v>80</v>
      </c>
      <c r="AN154">
        <f>IF(入牧日比較!$C$7-Y154&gt;0,0,AN153+1)</f>
        <v>58</v>
      </c>
      <c r="AO154">
        <f>IF(入牧日比較!$C$7-Z154&gt;0,0,AO153+1)</f>
        <v>34</v>
      </c>
      <c r="AP154">
        <f>IF(入牧日比較!$C$7-AA154&gt;0,0,AP153+1)</f>
        <v>10</v>
      </c>
      <c r="AQ154">
        <f>IF(入牧日比較!$C$7-AB154&gt;0,0,AQ153+1)</f>
        <v>91</v>
      </c>
      <c r="AR154">
        <f>IF(入牧日比較!$C$7-AC154&gt;0,0,AR153+1)</f>
        <v>65</v>
      </c>
      <c r="AS154">
        <f>IF(入牧日比較!$C$7-AD154&gt;0,0,AS153+1)</f>
        <v>35</v>
      </c>
      <c r="AT154">
        <f>IF(入牧日比較!$C$7-AE154&gt;0,0,AT153+1)</f>
        <v>6</v>
      </c>
      <c r="AU154">
        <f>IF(入牧日比較!$C$7-AF154&gt;0,0,AU153+1)</f>
        <v>0</v>
      </c>
      <c r="AV154" s="1">
        <f t="shared" si="78"/>
        <v>42769</v>
      </c>
      <c r="AW154">
        <f t="shared" si="62"/>
        <v>1</v>
      </c>
    </row>
    <row r="155" spans="8:49" x14ac:dyDescent="0.45">
      <c r="H155" s="1">
        <f t="shared" si="79"/>
        <v>42772</v>
      </c>
      <c r="I155">
        <v>152</v>
      </c>
      <c r="J155" s="3">
        <f t="shared" si="59"/>
        <v>846.91373716321687</v>
      </c>
      <c r="K155" s="3">
        <f t="shared" si="60"/>
        <v>972.02733418672346</v>
      </c>
      <c r="L155" s="3">
        <f t="shared" si="61"/>
        <v>598.42857918706443</v>
      </c>
      <c r="M155">
        <f>IF(H155&lt;入牧日比較!$C$10,0,入牧日比較!$C$9*0.02*入牧日比較!$C$8)</f>
        <v>24</v>
      </c>
      <c r="N155">
        <f>IF($H155&lt;入牧日比較!$C$11,0,入牧日比較!$C$9*0.02*入牧日比較!$C$8)</f>
        <v>24</v>
      </c>
      <c r="O155">
        <f>IF($H155&lt;入牧日比較!$C$12,0,入牧日比較!$C$9*0.02*入牧日比較!$C$8)</f>
        <v>24</v>
      </c>
      <c r="P155">
        <f>IF($H155&lt;入牧日比較!$C$13,0,入牧日比較!$C$9*0.02*入牧日比較!$C$8)</f>
        <v>24</v>
      </c>
      <c r="Q155">
        <f>IF($H155&lt;入牧日比較!$C$14,0,入牧日比較!$C$9*0.02*入牧日比較!$C$8)</f>
        <v>24</v>
      </c>
      <c r="R155" s="3">
        <f t="shared" si="63"/>
        <v>150.27210440014713</v>
      </c>
      <c r="S155" s="3">
        <f t="shared" si="64"/>
        <v>119.62002560834743</v>
      </c>
      <c r="T155" s="3">
        <f t="shared" si="65"/>
        <v>97.711864325316427</v>
      </c>
      <c r="U155" s="3">
        <f t="shared" si="66"/>
        <v>81.485448134839629</v>
      </c>
      <c r="V155" s="3">
        <f t="shared" si="67"/>
        <v>69.078494715650905</v>
      </c>
      <c r="W155" s="3">
        <f t="shared" si="68"/>
        <v>287.59527030539175</v>
      </c>
      <c r="X155" s="3">
        <f t="shared" si="69"/>
        <v>187.90353673056489</v>
      </c>
      <c r="Y155" s="3">
        <f t="shared" si="70"/>
        <v>129.46065558215403</v>
      </c>
      <c r="Z155" s="3">
        <f t="shared" si="71"/>
        <v>92.87272617643616</v>
      </c>
      <c r="AA155" s="3">
        <f t="shared" si="72"/>
        <v>68.706198869266288</v>
      </c>
      <c r="AB155" s="3">
        <f t="shared" si="73"/>
        <v>354.12594959597658</v>
      </c>
      <c r="AC155" s="3">
        <f t="shared" si="74"/>
        <v>188.79597838651713</v>
      </c>
      <c r="AD155" s="3">
        <f t="shared" si="75"/>
        <v>109.53248049597481</v>
      </c>
      <c r="AE155" s="3">
        <f t="shared" si="76"/>
        <v>67.661096761120632</v>
      </c>
      <c r="AF155" s="3">
        <f t="shared" si="77"/>
        <v>43.793024944223646</v>
      </c>
      <c r="AG155">
        <f>IF(入牧日比較!$C$7-R155&gt;0,0,AG154+1)</f>
        <v>103</v>
      </c>
      <c r="AH155">
        <f>IF(入牧日比較!$C$7-S155&gt;0,0,AH154+1)</f>
        <v>91</v>
      </c>
      <c r="AI155">
        <f>IF(入牧日比較!$C$7-T155&gt;0,0,AI154+1)</f>
        <v>74</v>
      </c>
      <c r="AJ155">
        <f>IF(入牧日比較!$C$7-U155&gt;0,0,AJ154+1)</f>
        <v>52</v>
      </c>
      <c r="AK155">
        <f>IF(入牧日比較!$C$7-V155&gt;0,0,AK154+1)</f>
        <v>25</v>
      </c>
      <c r="AL155">
        <f>IF(入牧日比較!$C$7-W155&gt;0,0,AL154+1)</f>
        <v>99</v>
      </c>
      <c r="AM155">
        <f>IF(入牧日比較!$C$7-X155&gt;0,0,AM154+1)</f>
        <v>81</v>
      </c>
      <c r="AN155">
        <f>IF(入牧日比較!$C$7-Y155&gt;0,0,AN154+1)</f>
        <v>59</v>
      </c>
      <c r="AO155">
        <f>IF(入牧日比較!$C$7-Z155&gt;0,0,AO154+1)</f>
        <v>35</v>
      </c>
      <c r="AP155">
        <f>IF(入牧日比較!$C$7-AA155&gt;0,0,AP154+1)</f>
        <v>11</v>
      </c>
      <c r="AQ155">
        <f>IF(入牧日比較!$C$7-AB155&gt;0,0,AQ154+1)</f>
        <v>92</v>
      </c>
      <c r="AR155">
        <f>IF(入牧日比較!$C$7-AC155&gt;0,0,AR154+1)</f>
        <v>66</v>
      </c>
      <c r="AS155">
        <f>IF(入牧日比較!$C$7-AD155&gt;0,0,AS154+1)</f>
        <v>36</v>
      </c>
      <c r="AT155">
        <f>IF(入牧日比較!$C$7-AE155&gt;0,0,AT154+1)</f>
        <v>7</v>
      </c>
      <c r="AU155">
        <f>IF(入牧日比較!$C$7-AF155&gt;0,0,AU154+1)</f>
        <v>0</v>
      </c>
      <c r="AV155" s="1">
        <f t="shared" si="78"/>
        <v>42770</v>
      </c>
      <c r="AW155">
        <f t="shared" si="62"/>
        <v>1</v>
      </c>
    </row>
    <row r="156" spans="8:49" x14ac:dyDescent="0.45">
      <c r="H156" s="1">
        <f t="shared" si="79"/>
        <v>42773</v>
      </c>
      <c r="I156">
        <v>153</v>
      </c>
      <c r="J156" s="3">
        <f t="shared" si="59"/>
        <v>851.76893044350857</v>
      </c>
      <c r="K156" s="3">
        <f t="shared" si="60"/>
        <v>974.10954154629883</v>
      </c>
      <c r="L156" s="3">
        <f t="shared" si="61"/>
        <v>599.77162206444279</v>
      </c>
      <c r="M156">
        <f>IF(H156&lt;入牧日比較!$C$10,0,入牧日比較!$C$9*0.02*入牧日比較!$C$8)</f>
        <v>24</v>
      </c>
      <c r="N156">
        <f>IF($H156&lt;入牧日比較!$C$11,0,入牧日比較!$C$9*0.02*入牧日比較!$C$8)</f>
        <v>24</v>
      </c>
      <c r="O156">
        <f>IF($H156&lt;入牧日比較!$C$12,0,入牧日比較!$C$9*0.02*入牧日比較!$C$8)</f>
        <v>24</v>
      </c>
      <c r="P156">
        <f>IF($H156&lt;入牧日比較!$C$13,0,入牧日比較!$C$9*0.02*入牧日比較!$C$8)</f>
        <v>24</v>
      </c>
      <c r="Q156">
        <f>IF($H156&lt;入牧日比較!$C$14,0,入牧日比較!$C$9*0.02*入牧日比較!$C$8)</f>
        <v>24</v>
      </c>
      <c r="R156" s="3">
        <f t="shared" si="63"/>
        <v>150.60359446873821</v>
      </c>
      <c r="S156" s="3">
        <f t="shared" si="64"/>
        <v>119.95151567693851</v>
      </c>
      <c r="T156" s="3">
        <f t="shared" si="65"/>
        <v>98.043354393907507</v>
      </c>
      <c r="U156" s="3">
        <f t="shared" si="66"/>
        <v>81.816938203430709</v>
      </c>
      <c r="V156" s="3">
        <f t="shared" si="67"/>
        <v>69.409984784241985</v>
      </c>
      <c r="W156" s="3">
        <f t="shared" si="68"/>
        <v>289.4141694313949</v>
      </c>
      <c r="X156" s="3">
        <f t="shared" si="69"/>
        <v>189.35223858789556</v>
      </c>
      <c r="Y156" s="3">
        <f t="shared" si="70"/>
        <v>130.64476391799133</v>
      </c>
      <c r="Z156" s="3">
        <f t="shared" si="71"/>
        <v>93.860861671577766</v>
      </c>
      <c r="AA156" s="3">
        <f t="shared" si="72"/>
        <v>69.544490684978257</v>
      </c>
      <c r="AB156" s="3">
        <f t="shared" si="73"/>
        <v>357.62131889103648</v>
      </c>
      <c r="AC156" s="3">
        <f t="shared" si="74"/>
        <v>191.08286020025596</v>
      </c>
      <c r="AD156" s="3">
        <f t="shared" si="75"/>
        <v>111.11032893807587</v>
      </c>
      <c r="AE156" s="3">
        <f t="shared" si="76"/>
        <v>68.794691479510774</v>
      </c>
      <c r="AF156" s="3">
        <f t="shared" si="77"/>
        <v>44.632941240852915</v>
      </c>
      <c r="AG156">
        <f>IF(入牧日比較!$C$7-R156&gt;0,0,AG155+1)</f>
        <v>104</v>
      </c>
      <c r="AH156">
        <f>IF(入牧日比較!$C$7-S156&gt;0,0,AH155+1)</f>
        <v>92</v>
      </c>
      <c r="AI156">
        <f>IF(入牧日比較!$C$7-T156&gt;0,0,AI155+1)</f>
        <v>75</v>
      </c>
      <c r="AJ156">
        <f>IF(入牧日比較!$C$7-U156&gt;0,0,AJ155+1)</f>
        <v>53</v>
      </c>
      <c r="AK156">
        <f>IF(入牧日比較!$C$7-V156&gt;0,0,AK155+1)</f>
        <v>26</v>
      </c>
      <c r="AL156">
        <f>IF(入牧日比較!$C$7-W156&gt;0,0,AL155+1)</f>
        <v>100</v>
      </c>
      <c r="AM156">
        <f>IF(入牧日比較!$C$7-X156&gt;0,0,AM155+1)</f>
        <v>82</v>
      </c>
      <c r="AN156">
        <f>IF(入牧日比較!$C$7-Y156&gt;0,0,AN155+1)</f>
        <v>60</v>
      </c>
      <c r="AO156">
        <f>IF(入牧日比較!$C$7-Z156&gt;0,0,AO155+1)</f>
        <v>36</v>
      </c>
      <c r="AP156">
        <f>IF(入牧日比較!$C$7-AA156&gt;0,0,AP155+1)</f>
        <v>12</v>
      </c>
      <c r="AQ156">
        <f>IF(入牧日比較!$C$7-AB156&gt;0,0,AQ155+1)</f>
        <v>93</v>
      </c>
      <c r="AR156">
        <f>IF(入牧日比較!$C$7-AC156&gt;0,0,AR155+1)</f>
        <v>67</v>
      </c>
      <c r="AS156">
        <f>IF(入牧日比較!$C$7-AD156&gt;0,0,AS155+1)</f>
        <v>37</v>
      </c>
      <c r="AT156">
        <f>IF(入牧日比較!$C$7-AE156&gt;0,0,AT155+1)</f>
        <v>8</v>
      </c>
      <c r="AU156">
        <f>IF(入牧日比較!$C$7-AF156&gt;0,0,AU155+1)</f>
        <v>0</v>
      </c>
      <c r="AV156" s="1">
        <f t="shared" si="78"/>
        <v>42771</v>
      </c>
      <c r="AW156">
        <f t="shared" si="62"/>
        <v>1</v>
      </c>
    </row>
    <row r="157" spans="8:49" x14ac:dyDescent="0.45">
      <c r="H157" s="1">
        <f t="shared" si="79"/>
        <v>42774</v>
      </c>
      <c r="I157">
        <v>154</v>
      </c>
      <c r="J157" s="3">
        <f t="shared" si="59"/>
        <v>856.54367124899272</v>
      </c>
      <c r="K157" s="3">
        <f t="shared" si="60"/>
        <v>976.13029399070979</v>
      </c>
      <c r="L157" s="3">
        <f t="shared" si="61"/>
        <v>601.07731757523459</v>
      </c>
      <c r="M157">
        <f>IF(H157&lt;入牧日比較!$C$10,0,入牧日比較!$C$9*0.02*入牧日比較!$C$8)</f>
        <v>24</v>
      </c>
      <c r="N157">
        <f>IF($H157&lt;入牧日比較!$C$11,0,入牧日比較!$C$9*0.02*入牧日比較!$C$8)</f>
        <v>24</v>
      </c>
      <c r="O157">
        <f>IF($H157&lt;入牧日比較!$C$12,0,入牧日比較!$C$9*0.02*入牧日比較!$C$8)</f>
        <v>24</v>
      </c>
      <c r="P157">
        <f>IF($H157&lt;入牧日比較!$C$13,0,入牧日比較!$C$9*0.02*入牧日比較!$C$8)</f>
        <v>24</v>
      </c>
      <c r="Q157">
        <f>IF($H157&lt;入牧日比較!$C$14,0,入牧日比較!$C$9*0.02*入牧日比較!$C$8)</f>
        <v>24</v>
      </c>
      <c r="R157" s="3">
        <f t="shared" si="63"/>
        <v>150.93323666989386</v>
      </c>
      <c r="S157" s="3">
        <f t="shared" si="64"/>
        <v>120.28115787809418</v>
      </c>
      <c r="T157" s="3">
        <f t="shared" si="65"/>
        <v>98.372996595063171</v>
      </c>
      <c r="U157" s="3">
        <f t="shared" si="66"/>
        <v>82.146580404586373</v>
      </c>
      <c r="V157" s="3">
        <f t="shared" si="67"/>
        <v>69.739626985397649</v>
      </c>
      <c r="W157" s="3">
        <f t="shared" si="68"/>
        <v>291.23327611031306</v>
      </c>
      <c r="X157" s="3">
        <f t="shared" si="69"/>
        <v>190.80191436820496</v>
      </c>
      <c r="Y157" s="3">
        <f t="shared" si="70"/>
        <v>131.83039392950866</v>
      </c>
      <c r="Z157" s="3">
        <f t="shared" si="71"/>
        <v>94.850924538851316</v>
      </c>
      <c r="AA157" s="3">
        <f t="shared" si="72"/>
        <v>70.385020074219824</v>
      </c>
      <c r="AB157" s="3">
        <f t="shared" si="73"/>
        <v>361.13137677745277</v>
      </c>
      <c r="AC157" s="3">
        <f t="shared" si="74"/>
        <v>193.38247984954961</v>
      </c>
      <c r="AD157" s="3">
        <f t="shared" si="75"/>
        <v>112.69920064965309</v>
      </c>
      <c r="AE157" s="3">
        <f t="shared" si="76"/>
        <v>69.937872094576761</v>
      </c>
      <c r="AF157" s="3">
        <f t="shared" si="77"/>
        <v>45.481249161213988</v>
      </c>
      <c r="AG157">
        <f>IF(入牧日比較!$C$7-R157&gt;0,0,AG156+1)</f>
        <v>105</v>
      </c>
      <c r="AH157">
        <f>IF(入牧日比較!$C$7-S157&gt;0,0,AH156+1)</f>
        <v>93</v>
      </c>
      <c r="AI157">
        <f>IF(入牧日比較!$C$7-T157&gt;0,0,AI156+1)</f>
        <v>76</v>
      </c>
      <c r="AJ157">
        <f>IF(入牧日比較!$C$7-U157&gt;0,0,AJ156+1)</f>
        <v>54</v>
      </c>
      <c r="AK157">
        <f>IF(入牧日比較!$C$7-V157&gt;0,0,AK156+1)</f>
        <v>27</v>
      </c>
      <c r="AL157">
        <f>IF(入牧日比較!$C$7-W157&gt;0,0,AL156+1)</f>
        <v>101</v>
      </c>
      <c r="AM157">
        <f>IF(入牧日比較!$C$7-X157&gt;0,0,AM156+1)</f>
        <v>83</v>
      </c>
      <c r="AN157">
        <f>IF(入牧日比較!$C$7-Y157&gt;0,0,AN156+1)</f>
        <v>61</v>
      </c>
      <c r="AO157">
        <f>IF(入牧日比較!$C$7-Z157&gt;0,0,AO156+1)</f>
        <v>37</v>
      </c>
      <c r="AP157">
        <f>IF(入牧日比較!$C$7-AA157&gt;0,0,AP156+1)</f>
        <v>13</v>
      </c>
      <c r="AQ157">
        <f>IF(入牧日比較!$C$7-AB157&gt;0,0,AQ156+1)</f>
        <v>94</v>
      </c>
      <c r="AR157">
        <f>IF(入牧日比較!$C$7-AC157&gt;0,0,AR156+1)</f>
        <v>68</v>
      </c>
      <c r="AS157">
        <f>IF(入牧日比較!$C$7-AD157&gt;0,0,AS156+1)</f>
        <v>38</v>
      </c>
      <c r="AT157">
        <f>IF(入牧日比較!$C$7-AE157&gt;0,0,AT156+1)</f>
        <v>9</v>
      </c>
      <c r="AU157">
        <f>IF(入牧日比較!$C$7-AF157&gt;0,0,AU156+1)</f>
        <v>0</v>
      </c>
      <c r="AV157" s="1">
        <f t="shared" si="78"/>
        <v>42772</v>
      </c>
      <c r="AW157">
        <f t="shared" si="62"/>
        <v>1</v>
      </c>
    </row>
    <row r="158" spans="8:49" x14ac:dyDescent="0.45">
      <c r="H158" s="1">
        <f t="shared" si="79"/>
        <v>42775</v>
      </c>
      <c r="I158">
        <v>155</v>
      </c>
      <c r="J158" s="3">
        <f t="shared" si="59"/>
        <v>861.2387057268669</v>
      </c>
      <c r="K158" s="3">
        <f t="shared" si="60"/>
        <v>978.09127499084764</v>
      </c>
      <c r="L158" s="3">
        <f t="shared" si="61"/>
        <v>602.34662032129677</v>
      </c>
      <c r="M158">
        <f>IF(H158&lt;入牧日比較!$C$10,0,入牧日比較!$C$9*0.02*入牧日比較!$C$8)</f>
        <v>24</v>
      </c>
      <c r="N158">
        <f>IF($H158&lt;入牧日比較!$C$11,0,入牧日比較!$C$9*0.02*入牧日比較!$C$8)</f>
        <v>24</v>
      </c>
      <c r="O158">
        <f>IF($H158&lt;入牧日比較!$C$12,0,入牧日比較!$C$9*0.02*入牧日比較!$C$8)</f>
        <v>24</v>
      </c>
      <c r="P158">
        <f>IF($H158&lt;入牧日比較!$C$13,0,入牧日比較!$C$9*0.02*入牧日比較!$C$8)</f>
        <v>24</v>
      </c>
      <c r="Q158">
        <f>IF($H158&lt;入牧日比較!$C$14,0,入牧日比較!$C$9*0.02*入牧日比較!$C$8)</f>
        <v>24</v>
      </c>
      <c r="R158" s="3">
        <f t="shared" si="63"/>
        <v>151.26108182977688</v>
      </c>
      <c r="S158" s="3">
        <f t="shared" si="64"/>
        <v>120.6090030379772</v>
      </c>
      <c r="T158" s="3">
        <f t="shared" si="65"/>
        <v>98.700841754946197</v>
      </c>
      <c r="U158" s="3">
        <f t="shared" si="66"/>
        <v>82.474425564469399</v>
      </c>
      <c r="V158" s="3">
        <f t="shared" si="67"/>
        <v>70.067472145280675</v>
      </c>
      <c r="W158" s="3">
        <f t="shared" si="68"/>
        <v>293.0526790481324</v>
      </c>
      <c r="X158" s="3">
        <f t="shared" si="69"/>
        <v>192.25262708161597</v>
      </c>
      <c r="Y158" s="3">
        <f t="shared" si="70"/>
        <v>133.017590261056</v>
      </c>
      <c r="Z158" s="3">
        <f t="shared" si="71"/>
        <v>95.842945819882658</v>
      </c>
      <c r="AA158" s="3">
        <f t="shared" si="72"/>
        <v>71.227807677776454</v>
      </c>
      <c r="AB158" s="3">
        <f t="shared" si="73"/>
        <v>364.65628152324871</v>
      </c>
      <c r="AC158" s="3">
        <f t="shared" si="74"/>
        <v>195.69493848256016</v>
      </c>
      <c r="AD158" s="3">
        <f t="shared" si="75"/>
        <v>114.29916669230622</v>
      </c>
      <c r="AE158" s="3">
        <f t="shared" si="76"/>
        <v>71.090692999230839</v>
      </c>
      <c r="AF158" s="3">
        <f t="shared" si="77"/>
        <v>46.337993546324348</v>
      </c>
      <c r="AG158">
        <f>IF(入牧日比較!$C$7-R158&gt;0,0,AG157+1)</f>
        <v>106</v>
      </c>
      <c r="AH158">
        <f>IF(入牧日比較!$C$7-S158&gt;0,0,AH157+1)</f>
        <v>94</v>
      </c>
      <c r="AI158">
        <f>IF(入牧日比較!$C$7-T158&gt;0,0,AI157+1)</f>
        <v>77</v>
      </c>
      <c r="AJ158">
        <f>IF(入牧日比較!$C$7-U158&gt;0,0,AJ157+1)</f>
        <v>55</v>
      </c>
      <c r="AK158">
        <f>IF(入牧日比較!$C$7-V158&gt;0,0,AK157+1)</f>
        <v>28</v>
      </c>
      <c r="AL158">
        <f>IF(入牧日比較!$C$7-W158&gt;0,0,AL157+1)</f>
        <v>102</v>
      </c>
      <c r="AM158">
        <f>IF(入牧日比較!$C$7-X158&gt;0,0,AM157+1)</f>
        <v>84</v>
      </c>
      <c r="AN158">
        <f>IF(入牧日比較!$C$7-Y158&gt;0,0,AN157+1)</f>
        <v>62</v>
      </c>
      <c r="AO158">
        <f>IF(入牧日比較!$C$7-Z158&gt;0,0,AO157+1)</f>
        <v>38</v>
      </c>
      <c r="AP158">
        <f>IF(入牧日比較!$C$7-AA158&gt;0,0,AP157+1)</f>
        <v>14</v>
      </c>
      <c r="AQ158">
        <f>IF(入牧日比較!$C$7-AB158&gt;0,0,AQ157+1)</f>
        <v>95</v>
      </c>
      <c r="AR158">
        <f>IF(入牧日比較!$C$7-AC158&gt;0,0,AR157+1)</f>
        <v>69</v>
      </c>
      <c r="AS158">
        <f>IF(入牧日比較!$C$7-AD158&gt;0,0,AS157+1)</f>
        <v>39</v>
      </c>
      <c r="AT158">
        <f>IF(入牧日比較!$C$7-AE158&gt;0,0,AT157+1)</f>
        <v>10</v>
      </c>
      <c r="AU158">
        <f>IF(入牧日比較!$C$7-AF158&gt;0,0,AU157+1)</f>
        <v>0</v>
      </c>
      <c r="AV158" s="1">
        <f t="shared" si="78"/>
        <v>42773</v>
      </c>
      <c r="AW158">
        <f t="shared" si="62"/>
        <v>1</v>
      </c>
    </row>
    <row r="159" spans="8:49" x14ac:dyDescent="0.45">
      <c r="H159" s="1">
        <f t="shared" si="79"/>
        <v>42776</v>
      </c>
      <c r="I159">
        <v>156</v>
      </c>
      <c r="J159" s="3">
        <f t="shared" si="59"/>
        <v>865.85480009121932</v>
      </c>
      <c r="K159" s="3">
        <f t="shared" si="60"/>
        <v>979.99413004002588</v>
      </c>
      <c r="L159" s="3">
        <f t="shared" si="61"/>
        <v>603.58046548859909</v>
      </c>
      <c r="M159">
        <f>IF(H159&lt;入牧日比較!$C$10,0,入牧日比較!$C$9*0.02*入牧日比較!$C$8)</f>
        <v>24</v>
      </c>
      <c r="N159">
        <f>IF($H159&lt;入牧日比較!$C$11,0,入牧日比較!$C$9*0.02*入牧日比較!$C$8)</f>
        <v>24</v>
      </c>
      <c r="O159">
        <f>IF($H159&lt;入牧日比較!$C$12,0,入牧日比較!$C$9*0.02*入牧日比較!$C$8)</f>
        <v>24</v>
      </c>
      <c r="P159">
        <f>IF($H159&lt;入牧日比較!$C$13,0,入牧日比較!$C$9*0.02*入牧日比較!$C$8)</f>
        <v>24</v>
      </c>
      <c r="Q159">
        <f>IF($H159&lt;入牧日比較!$C$14,0,入牧日比較!$C$9*0.02*入牧日比較!$C$8)</f>
        <v>24</v>
      </c>
      <c r="R159" s="3">
        <f t="shared" si="63"/>
        <v>151.58717916289407</v>
      </c>
      <c r="S159" s="3">
        <f t="shared" si="64"/>
        <v>120.93510037109441</v>
      </c>
      <c r="T159" s="3">
        <f t="shared" si="65"/>
        <v>99.026939088063401</v>
      </c>
      <c r="U159" s="3">
        <f t="shared" si="66"/>
        <v>82.800522897586603</v>
      </c>
      <c r="V159" s="3">
        <f t="shared" si="67"/>
        <v>70.393569478397879</v>
      </c>
      <c r="W159" s="3">
        <f t="shared" si="68"/>
        <v>294.87246400777718</v>
      </c>
      <c r="X159" s="3">
        <f t="shared" si="69"/>
        <v>193.70443770282924</v>
      </c>
      <c r="Y159" s="3">
        <f t="shared" si="70"/>
        <v>134.20639617028442</v>
      </c>
      <c r="Z159" s="3">
        <f t="shared" si="71"/>
        <v>96.836955650079645</v>
      </c>
      <c r="AA159" s="3">
        <f t="shared" si="72"/>
        <v>72.072873597598345</v>
      </c>
      <c r="AB159" s="3">
        <f t="shared" si="73"/>
        <v>368.19618824872521</v>
      </c>
      <c r="AC159" s="3">
        <f t="shared" si="74"/>
        <v>198.02033581691691</v>
      </c>
      <c r="AD159" s="3">
        <f t="shared" si="75"/>
        <v>115.91029754510984</v>
      </c>
      <c r="AE159" s="3">
        <f t="shared" si="76"/>
        <v>72.253208433602992</v>
      </c>
      <c r="AF159" s="3">
        <f t="shared" si="77"/>
        <v>47.203219300214442</v>
      </c>
      <c r="AG159">
        <f>IF(入牧日比較!$C$7-R159&gt;0,0,AG158+1)</f>
        <v>107</v>
      </c>
      <c r="AH159">
        <f>IF(入牧日比較!$C$7-S159&gt;0,0,AH158+1)</f>
        <v>95</v>
      </c>
      <c r="AI159">
        <f>IF(入牧日比較!$C$7-T159&gt;0,0,AI158+1)</f>
        <v>78</v>
      </c>
      <c r="AJ159">
        <f>IF(入牧日比較!$C$7-U159&gt;0,0,AJ158+1)</f>
        <v>56</v>
      </c>
      <c r="AK159">
        <f>IF(入牧日比較!$C$7-V159&gt;0,0,AK158+1)</f>
        <v>29</v>
      </c>
      <c r="AL159">
        <f>IF(入牧日比較!$C$7-W159&gt;0,0,AL158+1)</f>
        <v>103</v>
      </c>
      <c r="AM159">
        <f>IF(入牧日比較!$C$7-X159&gt;0,0,AM158+1)</f>
        <v>85</v>
      </c>
      <c r="AN159">
        <f>IF(入牧日比較!$C$7-Y159&gt;0,0,AN158+1)</f>
        <v>63</v>
      </c>
      <c r="AO159">
        <f>IF(入牧日比較!$C$7-Z159&gt;0,0,AO158+1)</f>
        <v>39</v>
      </c>
      <c r="AP159">
        <f>IF(入牧日比較!$C$7-AA159&gt;0,0,AP158+1)</f>
        <v>15</v>
      </c>
      <c r="AQ159">
        <f>IF(入牧日比較!$C$7-AB159&gt;0,0,AQ158+1)</f>
        <v>96</v>
      </c>
      <c r="AR159">
        <f>IF(入牧日比較!$C$7-AC159&gt;0,0,AR158+1)</f>
        <v>70</v>
      </c>
      <c r="AS159">
        <f>IF(入牧日比較!$C$7-AD159&gt;0,0,AS158+1)</f>
        <v>40</v>
      </c>
      <c r="AT159">
        <f>IF(入牧日比較!$C$7-AE159&gt;0,0,AT158+1)</f>
        <v>11</v>
      </c>
      <c r="AU159">
        <f>IF(入牧日比較!$C$7-AF159&gt;0,0,AU158+1)</f>
        <v>0</v>
      </c>
      <c r="AV159" s="1">
        <f t="shared" si="78"/>
        <v>42774</v>
      </c>
      <c r="AW159">
        <f t="shared" si="62"/>
        <v>1</v>
      </c>
    </row>
    <row r="160" spans="8:49" x14ac:dyDescent="0.45">
      <c r="H160" s="1">
        <f t="shared" si="79"/>
        <v>42777</v>
      </c>
      <c r="I160">
        <v>157</v>
      </c>
      <c r="J160" s="3">
        <f t="shared" si="59"/>
        <v>870.3927390785733</v>
      </c>
      <c r="K160" s="3">
        <f t="shared" si="60"/>
        <v>981.84046697794702</v>
      </c>
      <c r="L160" s="3">
        <f t="shared" si="61"/>
        <v>604.7797689298344</v>
      </c>
      <c r="M160">
        <f>IF(H160&lt;入牧日比較!$C$10,0,入牧日比較!$C$9*0.02*入牧日比較!$C$8)</f>
        <v>24</v>
      </c>
      <c r="N160">
        <f>IF($H160&lt;入牧日比較!$C$11,0,入牧日比較!$C$9*0.02*入牧日比較!$C$8)</f>
        <v>24</v>
      </c>
      <c r="O160">
        <f>IF($H160&lt;入牧日比較!$C$12,0,入牧日比較!$C$9*0.02*入牧日比較!$C$8)</f>
        <v>24</v>
      </c>
      <c r="P160">
        <f>IF($H160&lt;入牧日比較!$C$13,0,入牧日比較!$C$9*0.02*入牧日比較!$C$8)</f>
        <v>24</v>
      </c>
      <c r="Q160">
        <f>IF($H160&lt;入牧日比較!$C$14,0,入牧日比較!$C$9*0.02*入牧日比較!$C$8)</f>
        <v>24</v>
      </c>
      <c r="R160" s="3">
        <f t="shared" si="63"/>
        <v>151.91157633269972</v>
      </c>
      <c r="S160" s="3">
        <f t="shared" si="64"/>
        <v>121.25949754090006</v>
      </c>
      <c r="T160" s="3">
        <f t="shared" si="65"/>
        <v>99.35133625786905</v>
      </c>
      <c r="U160" s="3">
        <f t="shared" si="66"/>
        <v>83.124920067392253</v>
      </c>
      <c r="V160" s="3">
        <f t="shared" si="67"/>
        <v>70.717966648203529</v>
      </c>
      <c r="W160" s="3">
        <f t="shared" si="68"/>
        <v>296.69271391169457</v>
      </c>
      <c r="X160" s="3">
        <f t="shared" si="69"/>
        <v>195.15740523878907</v>
      </c>
      <c r="Y160" s="3">
        <f t="shared" si="70"/>
        <v>135.39685357085398</v>
      </c>
      <c r="Z160" s="3">
        <f t="shared" si="71"/>
        <v>97.832983282854869</v>
      </c>
      <c r="AA160" s="3">
        <f t="shared" si="72"/>
        <v>72.920237406889015</v>
      </c>
      <c r="AB160" s="3">
        <f t="shared" si="73"/>
        <v>371.75124900859771</v>
      </c>
      <c r="AC160" s="3">
        <f t="shared" si="74"/>
        <v>200.35877016609828</v>
      </c>
      <c r="AD160" s="3">
        <f t="shared" si="75"/>
        <v>117.53266310573903</v>
      </c>
      <c r="AE160" s="3">
        <f t="shared" si="76"/>
        <v>73.425472475090899</v>
      </c>
      <c r="AF160" s="3">
        <f t="shared" si="77"/>
        <v>48.076971375848402</v>
      </c>
      <c r="AG160">
        <f>IF(入牧日比較!$C$7-R160&gt;0,0,AG159+1)</f>
        <v>108</v>
      </c>
      <c r="AH160">
        <f>IF(入牧日比較!$C$7-S160&gt;0,0,AH159+1)</f>
        <v>96</v>
      </c>
      <c r="AI160">
        <f>IF(入牧日比較!$C$7-T160&gt;0,0,AI159+1)</f>
        <v>79</v>
      </c>
      <c r="AJ160">
        <f>IF(入牧日比較!$C$7-U160&gt;0,0,AJ159+1)</f>
        <v>57</v>
      </c>
      <c r="AK160">
        <f>IF(入牧日比較!$C$7-V160&gt;0,0,AK159+1)</f>
        <v>30</v>
      </c>
      <c r="AL160">
        <f>IF(入牧日比較!$C$7-W160&gt;0,0,AL159+1)</f>
        <v>104</v>
      </c>
      <c r="AM160">
        <f>IF(入牧日比較!$C$7-X160&gt;0,0,AM159+1)</f>
        <v>86</v>
      </c>
      <c r="AN160">
        <f>IF(入牧日比較!$C$7-Y160&gt;0,0,AN159+1)</f>
        <v>64</v>
      </c>
      <c r="AO160">
        <f>IF(入牧日比較!$C$7-Z160&gt;0,0,AO159+1)</f>
        <v>40</v>
      </c>
      <c r="AP160">
        <f>IF(入牧日比較!$C$7-AA160&gt;0,0,AP159+1)</f>
        <v>16</v>
      </c>
      <c r="AQ160">
        <f>IF(入牧日比較!$C$7-AB160&gt;0,0,AQ159+1)</f>
        <v>97</v>
      </c>
      <c r="AR160">
        <f>IF(入牧日比較!$C$7-AC160&gt;0,0,AR159+1)</f>
        <v>71</v>
      </c>
      <c r="AS160">
        <f>IF(入牧日比較!$C$7-AD160&gt;0,0,AS159+1)</f>
        <v>41</v>
      </c>
      <c r="AT160">
        <f>IF(入牧日比較!$C$7-AE160&gt;0,0,AT159+1)</f>
        <v>12</v>
      </c>
      <c r="AU160">
        <f>IF(入牧日比較!$C$7-AF160&gt;0,0,AU159+1)</f>
        <v>0</v>
      </c>
      <c r="AV160" s="1">
        <f t="shared" si="78"/>
        <v>42775</v>
      </c>
      <c r="AW160">
        <f t="shared" si="62"/>
        <v>1</v>
      </c>
    </row>
    <row r="161" spans="8:49" x14ac:dyDescent="0.45">
      <c r="H161" s="1">
        <f t="shared" si="79"/>
        <v>42778</v>
      </c>
      <c r="I161">
        <v>158</v>
      </c>
      <c r="J161" s="3">
        <f t="shared" si="59"/>
        <v>874.85332445814765</v>
      </c>
      <c r="K161" s="3">
        <f t="shared" si="60"/>
        <v>983.63185635289267</v>
      </c>
      <c r="L161" s="3">
        <f t="shared" si="61"/>
        <v>605.94542727043222</v>
      </c>
      <c r="M161">
        <f>IF(H161&lt;入牧日比較!$C$10,0,入牧日比較!$C$9*0.02*入牧日比較!$C$8)</f>
        <v>24</v>
      </c>
      <c r="N161">
        <f>IF($H161&lt;入牧日比較!$C$11,0,入牧日比較!$C$9*0.02*入牧日比較!$C$8)</f>
        <v>24</v>
      </c>
      <c r="O161">
        <f>IF($H161&lt;入牧日比較!$C$12,0,入牧日比較!$C$9*0.02*入牧日比較!$C$8)</f>
        <v>24</v>
      </c>
      <c r="P161">
        <f>IF($H161&lt;入牧日比較!$C$13,0,入牧日比較!$C$9*0.02*入牧日比較!$C$8)</f>
        <v>24</v>
      </c>
      <c r="Q161">
        <f>IF($H161&lt;入牧日比較!$C$14,0,入牧日比較!$C$9*0.02*入牧日比較!$C$8)</f>
        <v>24</v>
      </c>
      <c r="R161" s="3">
        <f t="shared" si="63"/>
        <v>152.23431950950751</v>
      </c>
      <c r="S161" s="3">
        <f t="shared" si="64"/>
        <v>121.58224071770783</v>
      </c>
      <c r="T161" s="3">
        <f t="shared" si="65"/>
        <v>99.674079434676827</v>
      </c>
      <c r="U161" s="3">
        <f t="shared" si="66"/>
        <v>83.447663244200029</v>
      </c>
      <c r="V161" s="3">
        <f t="shared" si="67"/>
        <v>71.040709825011305</v>
      </c>
      <c r="W161" s="3">
        <f t="shared" si="68"/>
        <v>298.51350894050762</v>
      </c>
      <c r="X161" s="3">
        <f t="shared" si="69"/>
        <v>196.61158679393392</v>
      </c>
      <c r="Y161" s="3">
        <f t="shared" si="70"/>
        <v>136.58900307381046</v>
      </c>
      <c r="Z161" s="3">
        <f t="shared" si="71"/>
        <v>98.831057113319986</v>
      </c>
      <c r="AA161" s="3">
        <f t="shared" si="72"/>
        <v>73.769918160279531</v>
      </c>
      <c r="AB161" s="3">
        <f t="shared" si="73"/>
        <v>375.32161287177689</v>
      </c>
      <c r="AC161" s="3">
        <f t="shared" si="74"/>
        <v>202.71033846551242</v>
      </c>
      <c r="AD161" s="3">
        <f t="shared" si="75"/>
        <v>119.16633269212814</v>
      </c>
      <c r="AE161" s="3">
        <f t="shared" si="76"/>
        <v>74.607539029229713</v>
      </c>
      <c r="AF161" s="3">
        <f t="shared" si="77"/>
        <v>48.959294761895357</v>
      </c>
      <c r="AG161">
        <f>IF(入牧日比較!$C$7-R161&gt;0,0,AG160+1)</f>
        <v>109</v>
      </c>
      <c r="AH161">
        <f>IF(入牧日比較!$C$7-S161&gt;0,0,AH160+1)</f>
        <v>97</v>
      </c>
      <c r="AI161">
        <f>IF(入牧日比較!$C$7-T161&gt;0,0,AI160+1)</f>
        <v>80</v>
      </c>
      <c r="AJ161">
        <f>IF(入牧日比較!$C$7-U161&gt;0,0,AJ160+1)</f>
        <v>58</v>
      </c>
      <c r="AK161">
        <f>IF(入牧日比較!$C$7-V161&gt;0,0,AK160+1)</f>
        <v>31</v>
      </c>
      <c r="AL161">
        <f>IF(入牧日比較!$C$7-W161&gt;0,0,AL160+1)</f>
        <v>105</v>
      </c>
      <c r="AM161">
        <f>IF(入牧日比較!$C$7-X161&gt;0,0,AM160+1)</f>
        <v>87</v>
      </c>
      <c r="AN161">
        <f>IF(入牧日比較!$C$7-Y161&gt;0,0,AN160+1)</f>
        <v>65</v>
      </c>
      <c r="AO161">
        <f>IF(入牧日比較!$C$7-Z161&gt;0,0,AO160+1)</f>
        <v>41</v>
      </c>
      <c r="AP161">
        <f>IF(入牧日比較!$C$7-AA161&gt;0,0,AP160+1)</f>
        <v>17</v>
      </c>
      <c r="AQ161">
        <f>IF(入牧日比較!$C$7-AB161&gt;0,0,AQ160+1)</f>
        <v>98</v>
      </c>
      <c r="AR161">
        <f>IF(入牧日比較!$C$7-AC161&gt;0,0,AR160+1)</f>
        <v>72</v>
      </c>
      <c r="AS161">
        <f>IF(入牧日比較!$C$7-AD161&gt;0,0,AS160+1)</f>
        <v>42</v>
      </c>
      <c r="AT161">
        <f>IF(入牧日比較!$C$7-AE161&gt;0,0,AT160+1)</f>
        <v>13</v>
      </c>
      <c r="AU161">
        <f>IF(入牧日比較!$C$7-AF161&gt;0,0,AU160+1)</f>
        <v>0</v>
      </c>
      <c r="AV161" s="1">
        <f t="shared" si="78"/>
        <v>42776</v>
      </c>
      <c r="AW161">
        <f t="shared" si="62"/>
        <v>1</v>
      </c>
    </row>
    <row r="162" spans="8:49" x14ac:dyDescent="0.45">
      <c r="H162" s="1">
        <f t="shared" si="79"/>
        <v>42779</v>
      </c>
      <c r="I162">
        <v>159</v>
      </c>
      <c r="J162" s="3">
        <f t="shared" si="59"/>
        <v>879.23737359613949</v>
      </c>
      <c r="K162" s="3">
        <f t="shared" si="60"/>
        <v>985.36983181843527</v>
      </c>
      <c r="L162" s="3">
        <f t="shared" si="61"/>
        <v>607.07831803604142</v>
      </c>
      <c r="M162">
        <f>IF(H162&lt;入牧日比較!$C$10,0,入牧日比較!$C$9*0.02*入牧日比較!$C$8)</f>
        <v>24</v>
      </c>
      <c r="N162">
        <f>IF($H162&lt;入牧日比較!$C$11,0,入牧日比較!$C$9*0.02*入牧日比較!$C$8)</f>
        <v>24</v>
      </c>
      <c r="O162">
        <f>IF($H162&lt;入牧日比較!$C$12,0,入牧日比較!$C$9*0.02*入牧日比較!$C$8)</f>
        <v>24</v>
      </c>
      <c r="P162">
        <f>IF($H162&lt;入牧日比較!$C$13,0,入牧日比較!$C$9*0.02*入牧日比較!$C$8)</f>
        <v>24</v>
      </c>
      <c r="Q162">
        <f>IF($H162&lt;入牧日比較!$C$14,0,入牧日比較!$C$9*0.02*入牧日比較!$C$8)</f>
        <v>24</v>
      </c>
      <c r="R162" s="3">
        <f t="shared" si="63"/>
        <v>152.5554534258487</v>
      </c>
      <c r="S162" s="3">
        <f t="shared" si="64"/>
        <v>121.90337463404903</v>
      </c>
      <c r="T162" s="3">
        <f t="shared" si="65"/>
        <v>99.995213351018023</v>
      </c>
      <c r="U162" s="3">
        <f t="shared" si="66"/>
        <v>83.768797160541226</v>
      </c>
      <c r="V162" s="3">
        <f t="shared" si="67"/>
        <v>71.361843741352502</v>
      </c>
      <c r="W162" s="3">
        <f t="shared" si="68"/>
        <v>300.33492662790724</v>
      </c>
      <c r="X162" s="3">
        <f t="shared" si="69"/>
        <v>198.0670376331272</v>
      </c>
      <c r="Y162" s="3">
        <f t="shared" si="70"/>
        <v>137.78288402767208</v>
      </c>
      <c r="Z162" s="3">
        <f t="shared" si="71"/>
        <v>99.831204701453004</v>
      </c>
      <c r="AA162" s="3">
        <f t="shared" si="72"/>
        <v>74.621934404058891</v>
      </c>
      <c r="AB162" s="3">
        <f t="shared" si="73"/>
        <v>378.90742599886931</v>
      </c>
      <c r="AC162" s="3">
        <f t="shared" si="74"/>
        <v>205.07513629826366</v>
      </c>
      <c r="AD162" s="3">
        <f t="shared" si="75"/>
        <v>120.81137504461879</v>
      </c>
      <c r="AE162" s="3">
        <f t="shared" si="76"/>
        <v>75.799461821331164</v>
      </c>
      <c r="AF162" s="3">
        <f t="shared" si="77"/>
        <v>49.850234470305011</v>
      </c>
      <c r="AG162">
        <f>IF(入牧日比較!$C$7-R162&gt;0,0,AG161+1)</f>
        <v>110</v>
      </c>
      <c r="AH162">
        <f>IF(入牧日比較!$C$7-S162&gt;0,0,AH161+1)</f>
        <v>98</v>
      </c>
      <c r="AI162">
        <f>IF(入牧日比較!$C$7-T162&gt;0,0,AI161+1)</f>
        <v>81</v>
      </c>
      <c r="AJ162">
        <f>IF(入牧日比較!$C$7-U162&gt;0,0,AJ161+1)</f>
        <v>59</v>
      </c>
      <c r="AK162">
        <f>IF(入牧日比較!$C$7-V162&gt;0,0,AK161+1)</f>
        <v>32</v>
      </c>
      <c r="AL162">
        <f>IF(入牧日比較!$C$7-W162&gt;0,0,AL161+1)</f>
        <v>106</v>
      </c>
      <c r="AM162">
        <f>IF(入牧日比較!$C$7-X162&gt;0,0,AM161+1)</f>
        <v>88</v>
      </c>
      <c r="AN162">
        <f>IF(入牧日比較!$C$7-Y162&gt;0,0,AN161+1)</f>
        <v>66</v>
      </c>
      <c r="AO162">
        <f>IF(入牧日比較!$C$7-Z162&gt;0,0,AO161+1)</f>
        <v>42</v>
      </c>
      <c r="AP162">
        <f>IF(入牧日比較!$C$7-AA162&gt;0,0,AP161+1)</f>
        <v>18</v>
      </c>
      <c r="AQ162">
        <f>IF(入牧日比較!$C$7-AB162&gt;0,0,AQ161+1)</f>
        <v>99</v>
      </c>
      <c r="AR162">
        <f>IF(入牧日比較!$C$7-AC162&gt;0,0,AR161+1)</f>
        <v>73</v>
      </c>
      <c r="AS162">
        <f>IF(入牧日比較!$C$7-AD162&gt;0,0,AS161+1)</f>
        <v>43</v>
      </c>
      <c r="AT162">
        <f>IF(入牧日比較!$C$7-AE162&gt;0,0,AT161+1)</f>
        <v>14</v>
      </c>
      <c r="AU162">
        <f>IF(入牧日比較!$C$7-AF162&gt;0,0,AU161+1)</f>
        <v>0</v>
      </c>
      <c r="AV162" s="1">
        <f t="shared" si="78"/>
        <v>42777</v>
      </c>
      <c r="AW162">
        <f t="shared" si="62"/>
        <v>1</v>
      </c>
    </row>
    <row r="163" spans="8:49" x14ac:dyDescent="0.45">
      <c r="H163" s="1">
        <f t="shared" si="79"/>
        <v>42780</v>
      </c>
      <c r="I163">
        <v>160</v>
      </c>
      <c r="J163" s="3">
        <f t="shared" si="59"/>
        <v>883.54571807327159</v>
      </c>
      <c r="K163" s="3">
        <f t="shared" si="60"/>
        <v>987.05589056119561</v>
      </c>
      <c r="L163" s="3">
        <f t="shared" si="61"/>
        <v>608.17929979965504</v>
      </c>
      <c r="M163">
        <f>IF(H163&lt;入牧日比較!$C$10,0,入牧日比較!$C$9*0.02*入牧日比較!$C$8)</f>
        <v>24</v>
      </c>
      <c r="N163">
        <f>IF($H163&lt;入牧日比較!$C$11,0,入牧日比較!$C$9*0.02*入牧日比較!$C$8)</f>
        <v>24</v>
      </c>
      <c r="O163">
        <f>IF($H163&lt;入牧日比較!$C$12,0,入牧日比較!$C$9*0.02*入牧日比較!$C$8)</f>
        <v>24</v>
      </c>
      <c r="P163">
        <f>IF($H163&lt;入牧日比較!$C$13,0,入牧日比較!$C$9*0.02*入牧日比較!$C$8)</f>
        <v>24</v>
      </c>
      <c r="Q163">
        <f>IF($H163&lt;入牧日比較!$C$14,0,入牧日比較!$C$9*0.02*入牧日比較!$C$8)</f>
        <v>24</v>
      </c>
      <c r="R163" s="3">
        <f t="shared" si="63"/>
        <v>152.87502142940622</v>
      </c>
      <c r="S163" s="3">
        <f t="shared" si="64"/>
        <v>122.22294263760655</v>
      </c>
      <c r="T163" s="3">
        <f t="shared" si="65"/>
        <v>100.31478135457554</v>
      </c>
      <c r="U163" s="3">
        <f t="shared" si="66"/>
        <v>84.088365164098747</v>
      </c>
      <c r="V163" s="3">
        <f t="shared" si="67"/>
        <v>71.681411744910022</v>
      </c>
      <c r="W163" s="3">
        <f t="shared" si="68"/>
        <v>302.15704195194712</v>
      </c>
      <c r="X163" s="3">
        <f t="shared" si="69"/>
        <v>199.52381124235981</v>
      </c>
      <c r="Y163" s="3">
        <f t="shared" si="70"/>
        <v>138.97853455726684</v>
      </c>
      <c r="Z163" s="3">
        <f t="shared" si="71"/>
        <v>100.83345279474086</v>
      </c>
      <c r="AA163" s="3">
        <f t="shared" si="72"/>
        <v>75.476304186433865</v>
      </c>
      <c r="AB163" s="3">
        <f t="shared" si="73"/>
        <v>382.50883171747085</v>
      </c>
      <c r="AC163" s="3">
        <f t="shared" si="74"/>
        <v>207.45325792059435</v>
      </c>
      <c r="AD163" s="3">
        <f t="shared" si="75"/>
        <v>122.46785832855629</v>
      </c>
      <c r="AE163" s="3">
        <f t="shared" si="76"/>
        <v>77.001294388844414</v>
      </c>
      <c r="AF163" s="3">
        <f t="shared" si="77"/>
        <v>50.749835524644041</v>
      </c>
      <c r="AG163">
        <f>IF(入牧日比較!$C$7-R163&gt;0,0,AG162+1)</f>
        <v>111</v>
      </c>
      <c r="AH163">
        <f>IF(入牧日比較!$C$7-S163&gt;0,0,AH162+1)</f>
        <v>99</v>
      </c>
      <c r="AI163">
        <f>IF(入牧日比較!$C$7-T163&gt;0,0,AI162+1)</f>
        <v>82</v>
      </c>
      <c r="AJ163">
        <f>IF(入牧日比較!$C$7-U163&gt;0,0,AJ162+1)</f>
        <v>60</v>
      </c>
      <c r="AK163">
        <f>IF(入牧日比較!$C$7-V163&gt;0,0,AK162+1)</f>
        <v>33</v>
      </c>
      <c r="AL163">
        <f>IF(入牧日比較!$C$7-W163&gt;0,0,AL162+1)</f>
        <v>107</v>
      </c>
      <c r="AM163">
        <f>IF(入牧日比較!$C$7-X163&gt;0,0,AM162+1)</f>
        <v>89</v>
      </c>
      <c r="AN163">
        <f>IF(入牧日比較!$C$7-Y163&gt;0,0,AN162+1)</f>
        <v>67</v>
      </c>
      <c r="AO163">
        <f>IF(入牧日比較!$C$7-Z163&gt;0,0,AO162+1)</f>
        <v>43</v>
      </c>
      <c r="AP163">
        <f>IF(入牧日比較!$C$7-AA163&gt;0,0,AP162+1)</f>
        <v>19</v>
      </c>
      <c r="AQ163">
        <f>IF(入牧日比較!$C$7-AB163&gt;0,0,AQ162+1)</f>
        <v>100</v>
      </c>
      <c r="AR163">
        <f>IF(入牧日比較!$C$7-AC163&gt;0,0,AR162+1)</f>
        <v>74</v>
      </c>
      <c r="AS163">
        <f>IF(入牧日比較!$C$7-AD163&gt;0,0,AS162+1)</f>
        <v>44</v>
      </c>
      <c r="AT163">
        <f>IF(入牧日比較!$C$7-AE163&gt;0,0,AT162+1)</f>
        <v>15</v>
      </c>
      <c r="AU163">
        <f>IF(入牧日比較!$C$7-AF163&gt;0,0,AU162+1)</f>
        <v>0</v>
      </c>
      <c r="AV163" s="1">
        <f t="shared" si="78"/>
        <v>42778</v>
      </c>
      <c r="AW163">
        <f t="shared" si="62"/>
        <v>1</v>
      </c>
    </row>
    <row r="164" spans="8:49" x14ac:dyDescent="0.45">
      <c r="H164" s="1">
        <f t="shared" si="79"/>
        <v>42781</v>
      </c>
      <c r="I164">
        <v>161</v>
      </c>
      <c r="J164" s="3">
        <f t="shared" si="59"/>
        <v>887.77920235477359</v>
      </c>
      <c r="K164" s="3">
        <f t="shared" si="60"/>
        <v>988.69149375639108</v>
      </c>
      <c r="L164" s="3">
        <f t="shared" si="61"/>
        <v>609.24921234665362</v>
      </c>
      <c r="M164">
        <f>IF(H164&lt;入牧日比較!$C$10,0,入牧日比較!$C$9*0.02*入牧日比較!$C$8)</f>
        <v>24</v>
      </c>
      <c r="N164">
        <f>IF($H164&lt;入牧日比較!$C$11,0,入牧日比較!$C$9*0.02*入牧日比較!$C$8)</f>
        <v>24</v>
      </c>
      <c r="O164">
        <f>IF($H164&lt;入牧日比較!$C$12,0,入牧日比較!$C$9*0.02*入牧日比較!$C$8)</f>
        <v>24</v>
      </c>
      <c r="P164">
        <f>IF($H164&lt;入牧日比較!$C$13,0,入牧日比較!$C$9*0.02*入牧日比較!$C$8)</f>
        <v>24</v>
      </c>
      <c r="Q164">
        <f>IF($H164&lt;入牧日比較!$C$14,0,入牧日比較!$C$9*0.02*入牧日比較!$C$8)</f>
        <v>24</v>
      </c>
      <c r="R164" s="3">
        <f t="shared" si="63"/>
        <v>153.19306553364694</v>
      </c>
      <c r="S164" s="3">
        <f t="shared" si="64"/>
        <v>122.54098674184728</v>
      </c>
      <c r="T164" s="3">
        <f t="shared" si="65"/>
        <v>100.63282545881627</v>
      </c>
      <c r="U164" s="3">
        <f t="shared" si="66"/>
        <v>84.406409268339473</v>
      </c>
      <c r="V164" s="3">
        <f t="shared" si="67"/>
        <v>71.999455849150749</v>
      </c>
      <c r="W164" s="3">
        <f t="shared" si="68"/>
        <v>303.97992742289608</v>
      </c>
      <c r="X164" s="3">
        <f t="shared" si="69"/>
        <v>200.98195938731226</v>
      </c>
      <c r="Y164" s="3">
        <f t="shared" si="70"/>
        <v>140.17599160135956</v>
      </c>
      <c r="Z164" s="3">
        <f t="shared" si="71"/>
        <v>101.83782735030086</v>
      </c>
      <c r="AA164" s="3">
        <f t="shared" si="72"/>
        <v>76.3330450677946</v>
      </c>
      <c r="AB164" s="3">
        <f t="shared" si="73"/>
        <v>386.12597059532442</v>
      </c>
      <c r="AC164" s="3">
        <f t="shared" si="74"/>
        <v>209.84479628699333</v>
      </c>
      <c r="AD164" s="3">
        <f t="shared" si="75"/>
        <v>124.1358501372969</v>
      </c>
      <c r="AE164" s="3">
        <f t="shared" si="76"/>
        <v>78.213090074394557</v>
      </c>
      <c r="AF164" s="3">
        <f t="shared" si="77"/>
        <v>51.6581429491522</v>
      </c>
      <c r="AG164">
        <f>IF(入牧日比較!$C$7-R164&gt;0,0,AG163+1)</f>
        <v>112</v>
      </c>
      <c r="AH164">
        <f>IF(入牧日比較!$C$7-S164&gt;0,0,AH163+1)</f>
        <v>100</v>
      </c>
      <c r="AI164">
        <f>IF(入牧日比較!$C$7-T164&gt;0,0,AI163+1)</f>
        <v>83</v>
      </c>
      <c r="AJ164">
        <f>IF(入牧日比較!$C$7-U164&gt;0,0,AJ163+1)</f>
        <v>61</v>
      </c>
      <c r="AK164">
        <f>IF(入牧日比較!$C$7-V164&gt;0,0,AK163+1)</f>
        <v>34</v>
      </c>
      <c r="AL164">
        <f>IF(入牧日比較!$C$7-W164&gt;0,0,AL163+1)</f>
        <v>108</v>
      </c>
      <c r="AM164">
        <f>IF(入牧日比較!$C$7-X164&gt;0,0,AM163+1)</f>
        <v>90</v>
      </c>
      <c r="AN164">
        <f>IF(入牧日比較!$C$7-Y164&gt;0,0,AN163+1)</f>
        <v>68</v>
      </c>
      <c r="AO164">
        <f>IF(入牧日比較!$C$7-Z164&gt;0,0,AO163+1)</f>
        <v>44</v>
      </c>
      <c r="AP164">
        <f>IF(入牧日比較!$C$7-AA164&gt;0,0,AP163+1)</f>
        <v>20</v>
      </c>
      <c r="AQ164">
        <f>IF(入牧日比較!$C$7-AB164&gt;0,0,AQ163+1)</f>
        <v>101</v>
      </c>
      <c r="AR164">
        <f>IF(入牧日比較!$C$7-AC164&gt;0,0,AR163+1)</f>
        <v>75</v>
      </c>
      <c r="AS164">
        <f>IF(入牧日比較!$C$7-AD164&gt;0,0,AS163+1)</f>
        <v>45</v>
      </c>
      <c r="AT164">
        <f>IF(入牧日比較!$C$7-AE164&gt;0,0,AT163+1)</f>
        <v>16</v>
      </c>
      <c r="AU164">
        <f>IF(入牧日比較!$C$7-AF164&gt;0,0,AU163+1)</f>
        <v>0</v>
      </c>
      <c r="AV164" s="1">
        <f t="shared" si="78"/>
        <v>42779</v>
      </c>
      <c r="AW164">
        <f t="shared" si="62"/>
        <v>1</v>
      </c>
    </row>
    <row r="165" spans="8:49" x14ac:dyDescent="0.45">
      <c r="H165" s="1">
        <f t="shared" si="79"/>
        <v>42782</v>
      </c>
      <c r="I165">
        <v>162</v>
      </c>
      <c r="J165" s="3">
        <f t="shared" si="59"/>
        <v>891.93868251191941</v>
      </c>
      <c r="K165" s="3">
        <f t="shared" si="60"/>
        <v>990.27806704812133</v>
      </c>
      <c r="L165" s="3">
        <f t="shared" si="61"/>
        <v>610.28887685614052</v>
      </c>
      <c r="M165">
        <f>IF(H165&lt;入牧日比較!$C$10,0,入牧日比較!$C$9*0.02*入牧日比較!$C$8)</f>
        <v>24</v>
      </c>
      <c r="N165">
        <f>IF($H165&lt;入牧日比較!$C$11,0,入牧日比較!$C$9*0.02*入牧日比較!$C$8)</f>
        <v>24</v>
      </c>
      <c r="O165">
        <f>IF($H165&lt;入牧日比較!$C$12,0,入牧日比較!$C$9*0.02*入牧日比較!$C$8)</f>
        <v>24</v>
      </c>
      <c r="P165">
        <f>IF($H165&lt;入牧日比較!$C$13,0,入牧日比較!$C$9*0.02*入牧日比較!$C$8)</f>
        <v>24</v>
      </c>
      <c r="Q165">
        <f>IF($H165&lt;入牧日比較!$C$14,0,入牧日比較!$C$9*0.02*入牧日比較!$C$8)</f>
        <v>24</v>
      </c>
      <c r="R165" s="3">
        <f t="shared" si="63"/>
        <v>153.50962646626766</v>
      </c>
      <c r="S165" s="3">
        <f t="shared" si="64"/>
        <v>122.85754767446799</v>
      </c>
      <c r="T165" s="3">
        <f t="shared" si="65"/>
        <v>100.94938639143699</v>
      </c>
      <c r="U165" s="3">
        <f t="shared" si="66"/>
        <v>84.722970200960191</v>
      </c>
      <c r="V165" s="3">
        <f t="shared" si="67"/>
        <v>72.316016781771467</v>
      </c>
      <c r="W165" s="3">
        <f t="shared" si="68"/>
        <v>305.80365316779614</v>
      </c>
      <c r="X165" s="3">
        <f t="shared" si="69"/>
        <v>202.44153216985984</v>
      </c>
      <c r="Y165" s="3">
        <f t="shared" si="70"/>
        <v>141.37529094910684</v>
      </c>
      <c r="Z165" s="3">
        <f t="shared" si="71"/>
        <v>102.84435355648534</v>
      </c>
      <c r="AA165" s="3">
        <f t="shared" si="72"/>
        <v>77.192174130964588</v>
      </c>
      <c r="AB165" s="3">
        <f t="shared" si="73"/>
        <v>389.7589805114103</v>
      </c>
      <c r="AC165" s="3">
        <f t="shared" si="74"/>
        <v>212.24984307496339</v>
      </c>
      <c r="AD165" s="3">
        <f t="shared" si="75"/>
        <v>125.81541749559071</v>
      </c>
      <c r="AE165" s="3">
        <f t="shared" si="76"/>
        <v>79.434902019457027</v>
      </c>
      <c r="AF165" s="3">
        <f t="shared" si="77"/>
        <v>52.575201758479579</v>
      </c>
      <c r="AG165">
        <f>IF(入牧日比較!$C$7-R165&gt;0,0,AG164+1)</f>
        <v>113</v>
      </c>
      <c r="AH165">
        <f>IF(入牧日比較!$C$7-S165&gt;0,0,AH164+1)</f>
        <v>101</v>
      </c>
      <c r="AI165">
        <f>IF(入牧日比較!$C$7-T165&gt;0,0,AI164+1)</f>
        <v>84</v>
      </c>
      <c r="AJ165">
        <f>IF(入牧日比較!$C$7-U165&gt;0,0,AJ164+1)</f>
        <v>62</v>
      </c>
      <c r="AK165">
        <f>IF(入牧日比較!$C$7-V165&gt;0,0,AK164+1)</f>
        <v>35</v>
      </c>
      <c r="AL165">
        <f>IF(入牧日比較!$C$7-W165&gt;0,0,AL164+1)</f>
        <v>109</v>
      </c>
      <c r="AM165">
        <f>IF(入牧日比較!$C$7-X165&gt;0,0,AM164+1)</f>
        <v>91</v>
      </c>
      <c r="AN165">
        <f>IF(入牧日比較!$C$7-Y165&gt;0,0,AN164+1)</f>
        <v>69</v>
      </c>
      <c r="AO165">
        <f>IF(入牧日比較!$C$7-Z165&gt;0,0,AO164+1)</f>
        <v>45</v>
      </c>
      <c r="AP165">
        <f>IF(入牧日比較!$C$7-AA165&gt;0,0,AP164+1)</f>
        <v>21</v>
      </c>
      <c r="AQ165">
        <f>IF(入牧日比較!$C$7-AB165&gt;0,0,AQ164+1)</f>
        <v>102</v>
      </c>
      <c r="AR165">
        <f>IF(入牧日比較!$C$7-AC165&gt;0,0,AR164+1)</f>
        <v>76</v>
      </c>
      <c r="AS165">
        <f>IF(入牧日比較!$C$7-AD165&gt;0,0,AS164+1)</f>
        <v>46</v>
      </c>
      <c r="AT165">
        <f>IF(入牧日比較!$C$7-AE165&gt;0,0,AT164+1)</f>
        <v>17</v>
      </c>
      <c r="AU165">
        <f>IF(入牧日比較!$C$7-AF165&gt;0,0,AU164+1)</f>
        <v>0</v>
      </c>
      <c r="AV165" s="1">
        <f t="shared" si="78"/>
        <v>42780</v>
      </c>
      <c r="AW165">
        <f t="shared" si="62"/>
        <v>1</v>
      </c>
    </row>
    <row r="166" spans="8:49" x14ac:dyDescent="0.45">
      <c r="H166" s="1">
        <f t="shared" si="79"/>
        <v>42783</v>
      </c>
      <c r="I166">
        <v>163</v>
      </c>
      <c r="J166" s="3">
        <f t="shared" si="59"/>
        <v>896.02502499418176</v>
      </c>
      <c r="K166" s="3">
        <f t="shared" si="60"/>
        <v>991.81700105154312</v>
      </c>
      <c r="L166" s="3">
        <f t="shared" si="61"/>
        <v>611.29909609703986</v>
      </c>
      <c r="M166">
        <f>IF(H166&lt;入牧日比較!$C$10,0,入牧日比較!$C$9*0.02*入牧日比較!$C$8)</f>
        <v>24</v>
      </c>
      <c r="N166">
        <f>IF($H166&lt;入牧日比較!$C$11,0,入牧日比較!$C$9*0.02*入牧日比較!$C$8)</f>
        <v>24</v>
      </c>
      <c r="O166">
        <f>IF($H166&lt;入牧日比較!$C$12,0,入牧日比較!$C$9*0.02*入牧日比較!$C$8)</f>
        <v>24</v>
      </c>
      <c r="P166">
        <f>IF($H166&lt;入牧日比較!$C$13,0,入牧日比較!$C$9*0.02*入牧日比較!$C$8)</f>
        <v>24</v>
      </c>
      <c r="Q166">
        <f>IF($H166&lt;入牧日比較!$C$14,0,入牧日比較!$C$9*0.02*入牧日比較!$C$8)</f>
        <v>24</v>
      </c>
      <c r="R166" s="3">
        <f t="shared" si="63"/>
        <v>153.82474371556359</v>
      </c>
      <c r="S166" s="3">
        <f t="shared" si="64"/>
        <v>123.1726649237639</v>
      </c>
      <c r="T166" s="3">
        <f t="shared" si="65"/>
        <v>101.2645036407329</v>
      </c>
      <c r="U166" s="3">
        <f t="shared" si="66"/>
        <v>85.0380874502561</v>
      </c>
      <c r="V166" s="3">
        <f t="shared" si="67"/>
        <v>72.631134031067376</v>
      </c>
      <c r="W166" s="3">
        <f t="shared" si="68"/>
        <v>307.62828701186538</v>
      </c>
      <c r="X166" s="3">
        <f t="shared" si="69"/>
        <v>203.90257808260114</v>
      </c>
      <c r="Y166" s="3">
        <f t="shared" si="70"/>
        <v>142.5764672753773</v>
      </c>
      <c r="Z166" s="3">
        <f t="shared" si="71"/>
        <v>103.85305585397508</v>
      </c>
      <c r="AA166" s="3">
        <f t="shared" si="72"/>
        <v>78.05370799141599</v>
      </c>
      <c r="AB166" s="3">
        <f t="shared" si="73"/>
        <v>393.40799672503596</v>
      </c>
      <c r="AC166" s="3">
        <f t="shared" si="74"/>
        <v>214.66848870944233</v>
      </c>
      <c r="AD166" s="3">
        <f t="shared" si="75"/>
        <v>127.5066268633081</v>
      </c>
      <c r="AE166" s="3">
        <f t="shared" si="76"/>
        <v>80.666783158629087</v>
      </c>
      <c r="AF166" s="3">
        <f t="shared" si="77"/>
        <v>53.501056948068481</v>
      </c>
      <c r="AG166">
        <f>IF(入牧日比較!$C$7-R166&gt;0,0,AG165+1)</f>
        <v>114</v>
      </c>
      <c r="AH166">
        <f>IF(入牧日比較!$C$7-S166&gt;0,0,AH165+1)</f>
        <v>102</v>
      </c>
      <c r="AI166">
        <f>IF(入牧日比較!$C$7-T166&gt;0,0,AI165+1)</f>
        <v>85</v>
      </c>
      <c r="AJ166">
        <f>IF(入牧日比較!$C$7-U166&gt;0,0,AJ165+1)</f>
        <v>63</v>
      </c>
      <c r="AK166">
        <f>IF(入牧日比較!$C$7-V166&gt;0,0,AK165+1)</f>
        <v>36</v>
      </c>
      <c r="AL166">
        <f>IF(入牧日比較!$C$7-W166&gt;0,0,AL165+1)</f>
        <v>110</v>
      </c>
      <c r="AM166">
        <f>IF(入牧日比較!$C$7-X166&gt;0,0,AM165+1)</f>
        <v>92</v>
      </c>
      <c r="AN166">
        <f>IF(入牧日比較!$C$7-Y166&gt;0,0,AN165+1)</f>
        <v>70</v>
      </c>
      <c r="AO166">
        <f>IF(入牧日比較!$C$7-Z166&gt;0,0,AO165+1)</f>
        <v>46</v>
      </c>
      <c r="AP166">
        <f>IF(入牧日比較!$C$7-AA166&gt;0,0,AP165+1)</f>
        <v>22</v>
      </c>
      <c r="AQ166">
        <f>IF(入牧日比較!$C$7-AB166&gt;0,0,AQ165+1)</f>
        <v>103</v>
      </c>
      <c r="AR166">
        <f>IF(入牧日比較!$C$7-AC166&gt;0,0,AR165+1)</f>
        <v>77</v>
      </c>
      <c r="AS166">
        <f>IF(入牧日比較!$C$7-AD166&gt;0,0,AS165+1)</f>
        <v>47</v>
      </c>
      <c r="AT166">
        <f>IF(入牧日比較!$C$7-AE166&gt;0,0,AT165+1)</f>
        <v>18</v>
      </c>
      <c r="AU166">
        <f>IF(入牧日比較!$C$7-AF166&gt;0,0,AU165+1)</f>
        <v>0</v>
      </c>
      <c r="AV166" s="1">
        <f t="shared" si="78"/>
        <v>42781</v>
      </c>
      <c r="AW166">
        <f t="shared" si="62"/>
        <v>1</v>
      </c>
    </row>
    <row r="167" spans="8:49" x14ac:dyDescent="0.45">
      <c r="H167" s="1">
        <f t="shared" si="79"/>
        <v>42784</v>
      </c>
      <c r="I167">
        <v>164</v>
      </c>
      <c r="J167" s="3">
        <f t="shared" si="59"/>
        <v>900.0391054510319</v>
      </c>
      <c r="K167" s="3">
        <f t="shared" si="60"/>
        <v>993.30965187426546</v>
      </c>
      <c r="L167" s="3">
        <f t="shared" si="61"/>
        <v>612.28065463751363</v>
      </c>
      <c r="M167">
        <f>IF(H167&lt;入牧日比較!$C$10,0,入牧日比較!$C$9*0.02*入牧日比較!$C$8)</f>
        <v>24</v>
      </c>
      <c r="N167">
        <f>IF($H167&lt;入牧日比較!$C$11,0,入牧日比較!$C$9*0.02*入牧日比較!$C$8)</f>
        <v>24</v>
      </c>
      <c r="O167">
        <f>IF($H167&lt;入牧日比較!$C$12,0,入牧日比較!$C$9*0.02*入牧日比較!$C$8)</f>
        <v>24</v>
      </c>
      <c r="P167">
        <f>IF($H167&lt;入牧日比較!$C$13,0,入牧日比較!$C$9*0.02*入牧日比較!$C$8)</f>
        <v>24</v>
      </c>
      <c r="Q167">
        <f>IF($H167&lt;入牧日比較!$C$14,0,入牧日比較!$C$9*0.02*入牧日比較!$C$8)</f>
        <v>24</v>
      </c>
      <c r="R167" s="3">
        <f t="shared" si="63"/>
        <v>154.13845557482216</v>
      </c>
      <c r="S167" s="3">
        <f t="shared" si="64"/>
        <v>123.48637678302248</v>
      </c>
      <c r="T167" s="3">
        <f t="shared" si="65"/>
        <v>101.57821549999147</v>
      </c>
      <c r="U167" s="3">
        <f t="shared" si="66"/>
        <v>85.351799309514675</v>
      </c>
      <c r="V167" s="3">
        <f t="shared" si="67"/>
        <v>72.944845890325951</v>
      </c>
      <c r="W167" s="3">
        <f t="shared" si="68"/>
        <v>309.45389455688041</v>
      </c>
      <c r="X167" s="3">
        <f t="shared" si="69"/>
        <v>205.3651440614864</v>
      </c>
      <c r="Y167" s="3">
        <f t="shared" si="70"/>
        <v>143.77955417497276</v>
      </c>
      <c r="Z167" s="3">
        <f t="shared" si="71"/>
        <v>104.86395795636717</v>
      </c>
      <c r="AA167" s="3">
        <f t="shared" si="72"/>
        <v>78.917662807433302</v>
      </c>
      <c r="AB167" s="3">
        <f t="shared" si="73"/>
        <v>397.07315194298928</v>
      </c>
      <c r="AC167" s="3">
        <f t="shared" si="74"/>
        <v>217.10082238687272</v>
      </c>
      <c r="AD167" s="3">
        <f t="shared" si="75"/>
        <v>129.20954413947939</v>
      </c>
      <c r="AE167" s="3">
        <f t="shared" si="76"/>
        <v>81.908786214461927</v>
      </c>
      <c r="AF167" s="3">
        <f t="shared" si="77"/>
        <v>54.435753485145604</v>
      </c>
      <c r="AG167">
        <f>IF(入牧日比較!$C$7-R167&gt;0,0,AG166+1)</f>
        <v>115</v>
      </c>
      <c r="AH167">
        <f>IF(入牧日比較!$C$7-S167&gt;0,0,AH166+1)</f>
        <v>103</v>
      </c>
      <c r="AI167">
        <f>IF(入牧日比較!$C$7-T167&gt;0,0,AI166+1)</f>
        <v>86</v>
      </c>
      <c r="AJ167">
        <f>IF(入牧日比較!$C$7-U167&gt;0,0,AJ166+1)</f>
        <v>64</v>
      </c>
      <c r="AK167">
        <f>IF(入牧日比較!$C$7-V167&gt;0,0,AK166+1)</f>
        <v>37</v>
      </c>
      <c r="AL167">
        <f>IF(入牧日比較!$C$7-W167&gt;0,0,AL166+1)</f>
        <v>111</v>
      </c>
      <c r="AM167">
        <f>IF(入牧日比較!$C$7-X167&gt;0,0,AM166+1)</f>
        <v>93</v>
      </c>
      <c r="AN167">
        <f>IF(入牧日比較!$C$7-Y167&gt;0,0,AN166+1)</f>
        <v>71</v>
      </c>
      <c r="AO167">
        <f>IF(入牧日比較!$C$7-Z167&gt;0,0,AO166+1)</f>
        <v>47</v>
      </c>
      <c r="AP167">
        <f>IF(入牧日比較!$C$7-AA167&gt;0,0,AP166+1)</f>
        <v>23</v>
      </c>
      <c r="AQ167">
        <f>IF(入牧日比較!$C$7-AB167&gt;0,0,AQ166+1)</f>
        <v>104</v>
      </c>
      <c r="AR167">
        <f>IF(入牧日比較!$C$7-AC167&gt;0,0,AR166+1)</f>
        <v>78</v>
      </c>
      <c r="AS167">
        <f>IF(入牧日比較!$C$7-AD167&gt;0,0,AS166+1)</f>
        <v>48</v>
      </c>
      <c r="AT167">
        <f>IF(入牧日比較!$C$7-AE167&gt;0,0,AT166+1)</f>
        <v>19</v>
      </c>
      <c r="AU167">
        <f>IF(入牧日比較!$C$7-AF167&gt;0,0,AU166+1)</f>
        <v>0</v>
      </c>
      <c r="AV167" s="1">
        <f t="shared" si="78"/>
        <v>42782</v>
      </c>
      <c r="AW167">
        <f t="shared" si="62"/>
        <v>1</v>
      </c>
    </row>
    <row r="168" spans="8:49" x14ac:dyDescent="0.45">
      <c r="H168" s="1">
        <f t="shared" si="79"/>
        <v>42785</v>
      </c>
      <c r="I168">
        <v>165</v>
      </c>
      <c r="J168" s="3">
        <f t="shared" si="59"/>
        <v>903.98180760236642</v>
      </c>
      <c r="K168" s="3">
        <f t="shared" si="60"/>
        <v>994.75734165448159</v>
      </c>
      <c r="L168" s="3">
        <f t="shared" si="61"/>
        <v>613.23431906634448</v>
      </c>
      <c r="M168">
        <f>IF(H168&lt;入牧日比較!$C$10,0,入牧日比較!$C$9*0.02*入牧日比較!$C$8)</f>
        <v>24</v>
      </c>
      <c r="N168">
        <f>IF($H168&lt;入牧日比較!$C$11,0,入牧日比較!$C$9*0.02*入牧日比較!$C$8)</f>
        <v>24</v>
      </c>
      <c r="O168">
        <f>IF($H168&lt;入牧日比較!$C$12,0,入牧日比較!$C$9*0.02*入牧日比較!$C$8)</f>
        <v>24</v>
      </c>
      <c r="P168">
        <f>IF($H168&lt;入牧日比較!$C$13,0,入牧日比較!$C$9*0.02*入牧日比較!$C$8)</f>
        <v>24</v>
      </c>
      <c r="Q168">
        <f>IF($H168&lt;入牧日比較!$C$14,0,入牧日比較!$C$9*0.02*入牧日比較!$C$8)</f>
        <v>24</v>
      </c>
      <c r="R168" s="3">
        <f t="shared" si="63"/>
        <v>154.45079918483944</v>
      </c>
      <c r="S168" s="3">
        <f t="shared" si="64"/>
        <v>123.79872039303976</v>
      </c>
      <c r="T168" s="3">
        <f t="shared" si="65"/>
        <v>101.89055911000875</v>
      </c>
      <c r="U168" s="3">
        <f t="shared" si="66"/>
        <v>85.664142919531955</v>
      </c>
      <c r="V168" s="3">
        <f t="shared" si="67"/>
        <v>73.25718950034323</v>
      </c>
      <c r="W168" s="3">
        <f t="shared" si="68"/>
        <v>311.28053925666404</v>
      </c>
      <c r="X168" s="3">
        <f t="shared" si="69"/>
        <v>206.82927553661921</v>
      </c>
      <c r="Y168" s="3">
        <f t="shared" si="70"/>
        <v>144.98458419578571</v>
      </c>
      <c r="Z168" s="3">
        <f t="shared" si="71"/>
        <v>105.8770828702642</v>
      </c>
      <c r="AA168" s="3">
        <f t="shared" si="72"/>
        <v>79.784054290210307</v>
      </c>
      <c r="AB168" s="3">
        <f t="shared" si="73"/>
        <v>400.75457638481748</v>
      </c>
      <c r="AC168" s="3">
        <f t="shared" si="74"/>
        <v>219.5469320989171</v>
      </c>
      <c r="AD168" s="3">
        <f t="shared" si="75"/>
        <v>130.92423466662015</v>
      </c>
      <c r="AE168" s="3">
        <f t="shared" si="76"/>
        <v>83.160963692819067</v>
      </c>
      <c r="AF168" s="3">
        <f t="shared" si="77"/>
        <v>55.379336300292124</v>
      </c>
      <c r="AG168">
        <f>IF(入牧日比較!$C$7-R168&gt;0,0,AG167+1)</f>
        <v>116</v>
      </c>
      <c r="AH168">
        <f>IF(入牧日比較!$C$7-S168&gt;0,0,AH167+1)</f>
        <v>104</v>
      </c>
      <c r="AI168">
        <f>IF(入牧日比較!$C$7-T168&gt;0,0,AI167+1)</f>
        <v>87</v>
      </c>
      <c r="AJ168">
        <f>IF(入牧日比較!$C$7-U168&gt;0,0,AJ167+1)</f>
        <v>65</v>
      </c>
      <c r="AK168">
        <f>IF(入牧日比較!$C$7-V168&gt;0,0,AK167+1)</f>
        <v>38</v>
      </c>
      <c r="AL168">
        <f>IF(入牧日比較!$C$7-W168&gt;0,0,AL167+1)</f>
        <v>112</v>
      </c>
      <c r="AM168">
        <f>IF(入牧日比較!$C$7-X168&gt;0,0,AM167+1)</f>
        <v>94</v>
      </c>
      <c r="AN168">
        <f>IF(入牧日比較!$C$7-Y168&gt;0,0,AN167+1)</f>
        <v>72</v>
      </c>
      <c r="AO168">
        <f>IF(入牧日比較!$C$7-Z168&gt;0,0,AO167+1)</f>
        <v>48</v>
      </c>
      <c r="AP168">
        <f>IF(入牧日比較!$C$7-AA168&gt;0,0,AP167+1)</f>
        <v>24</v>
      </c>
      <c r="AQ168">
        <f>IF(入牧日比較!$C$7-AB168&gt;0,0,AQ167+1)</f>
        <v>105</v>
      </c>
      <c r="AR168">
        <f>IF(入牧日比較!$C$7-AC168&gt;0,0,AR167+1)</f>
        <v>79</v>
      </c>
      <c r="AS168">
        <f>IF(入牧日比較!$C$7-AD168&gt;0,0,AS167+1)</f>
        <v>49</v>
      </c>
      <c r="AT168">
        <f>IF(入牧日比較!$C$7-AE168&gt;0,0,AT167+1)</f>
        <v>20</v>
      </c>
      <c r="AU168">
        <f>IF(入牧日比較!$C$7-AF168&gt;0,0,AU167+1)</f>
        <v>0</v>
      </c>
      <c r="AV168" s="1">
        <f t="shared" si="78"/>
        <v>42783</v>
      </c>
      <c r="AW168">
        <f t="shared" si="62"/>
        <v>1</v>
      </c>
    </row>
    <row r="169" spans="8:49" x14ac:dyDescent="0.45">
      <c r="H169" s="1">
        <f t="shared" si="79"/>
        <v>42786</v>
      </c>
      <c r="I169">
        <v>166</v>
      </c>
      <c r="J169" s="3">
        <f t="shared" si="59"/>
        <v>907.85402215651277</v>
      </c>
      <c r="K169" s="3">
        <f t="shared" si="60"/>
        <v>996.16135911351807</v>
      </c>
      <c r="L169" s="3">
        <f t="shared" si="61"/>
        <v>614.1608382250123</v>
      </c>
      <c r="M169">
        <f>IF(H169&lt;入牧日比較!$C$10,0,入牧日比較!$C$9*0.02*入牧日比較!$C$8)</f>
        <v>24</v>
      </c>
      <c r="N169">
        <f>IF($H169&lt;入牧日比較!$C$11,0,入牧日比較!$C$9*0.02*入牧日比較!$C$8)</f>
        <v>24</v>
      </c>
      <c r="O169">
        <f>IF($H169&lt;入牧日比較!$C$12,0,入牧日比較!$C$9*0.02*入牧日比較!$C$8)</f>
        <v>24</v>
      </c>
      <c r="P169">
        <f>IF($H169&lt;入牧日比較!$C$13,0,入牧日比較!$C$9*0.02*入牧日比較!$C$8)</f>
        <v>24</v>
      </c>
      <c r="Q169">
        <f>IF($H169&lt;入牧日比較!$C$14,0,入牧日比較!$C$9*0.02*入牧日比較!$C$8)</f>
        <v>24</v>
      </c>
      <c r="R169" s="3">
        <f t="shared" si="63"/>
        <v>154.76181057465053</v>
      </c>
      <c r="S169" s="3">
        <f t="shared" si="64"/>
        <v>124.10973178285083</v>
      </c>
      <c r="T169" s="3">
        <f t="shared" si="65"/>
        <v>102.20157049981982</v>
      </c>
      <c r="U169" s="3">
        <f t="shared" si="66"/>
        <v>85.975154309343026</v>
      </c>
      <c r="V169" s="3">
        <f t="shared" si="67"/>
        <v>73.568200890154301</v>
      </c>
      <c r="W169" s="3">
        <f t="shared" si="68"/>
        <v>313.10828248979993</v>
      </c>
      <c r="X169" s="3">
        <f t="shared" si="69"/>
        <v>208.29501648130142</v>
      </c>
      <c r="Y169" s="3">
        <f t="shared" si="70"/>
        <v>146.19158887092684</v>
      </c>
      <c r="Z169" s="3">
        <f t="shared" si="71"/>
        <v>106.89245291487167</v>
      </c>
      <c r="AA169" s="3">
        <f t="shared" si="72"/>
        <v>80.652897713866821</v>
      </c>
      <c r="AB169" s="3">
        <f t="shared" si="73"/>
        <v>404.4523978462916</v>
      </c>
      <c r="AC169" s="3">
        <f t="shared" si="74"/>
        <v>222.00690465581602</v>
      </c>
      <c r="AD169" s="3">
        <f t="shared" si="75"/>
        <v>132.65076323531594</v>
      </c>
      <c r="AE169" s="3">
        <f t="shared" si="76"/>
        <v>84.423367878729096</v>
      </c>
      <c r="AF169" s="3">
        <f t="shared" si="77"/>
        <v>56.331850279561031</v>
      </c>
      <c r="AG169">
        <f>IF(入牧日比較!$C$7-R169&gt;0,0,AG168+1)</f>
        <v>117</v>
      </c>
      <c r="AH169">
        <f>IF(入牧日比較!$C$7-S169&gt;0,0,AH168+1)</f>
        <v>105</v>
      </c>
      <c r="AI169">
        <f>IF(入牧日比較!$C$7-T169&gt;0,0,AI168+1)</f>
        <v>88</v>
      </c>
      <c r="AJ169">
        <f>IF(入牧日比較!$C$7-U169&gt;0,0,AJ168+1)</f>
        <v>66</v>
      </c>
      <c r="AK169">
        <f>IF(入牧日比較!$C$7-V169&gt;0,0,AK168+1)</f>
        <v>39</v>
      </c>
      <c r="AL169">
        <f>IF(入牧日比較!$C$7-W169&gt;0,0,AL168+1)</f>
        <v>113</v>
      </c>
      <c r="AM169">
        <f>IF(入牧日比較!$C$7-X169&gt;0,0,AM168+1)</f>
        <v>95</v>
      </c>
      <c r="AN169">
        <f>IF(入牧日比較!$C$7-Y169&gt;0,0,AN168+1)</f>
        <v>73</v>
      </c>
      <c r="AO169">
        <f>IF(入牧日比較!$C$7-Z169&gt;0,0,AO168+1)</f>
        <v>49</v>
      </c>
      <c r="AP169">
        <f>IF(入牧日比較!$C$7-AA169&gt;0,0,AP168+1)</f>
        <v>25</v>
      </c>
      <c r="AQ169">
        <f>IF(入牧日比較!$C$7-AB169&gt;0,0,AQ168+1)</f>
        <v>106</v>
      </c>
      <c r="AR169">
        <f>IF(入牧日比較!$C$7-AC169&gt;0,0,AR168+1)</f>
        <v>80</v>
      </c>
      <c r="AS169">
        <f>IF(入牧日比較!$C$7-AD169&gt;0,0,AS168+1)</f>
        <v>50</v>
      </c>
      <c r="AT169">
        <f>IF(入牧日比較!$C$7-AE169&gt;0,0,AT168+1)</f>
        <v>21</v>
      </c>
      <c r="AU169">
        <f>IF(入牧日比較!$C$7-AF169&gt;0,0,AU168+1)</f>
        <v>0</v>
      </c>
      <c r="AV169" s="1">
        <f t="shared" si="78"/>
        <v>42784</v>
      </c>
      <c r="AW169">
        <f t="shared" si="62"/>
        <v>1</v>
      </c>
    </row>
    <row r="170" spans="8:49" x14ac:dyDescent="0.45">
      <c r="H170" s="1">
        <f t="shared" si="79"/>
        <v>42787</v>
      </c>
      <c r="I170">
        <v>167</v>
      </c>
      <c r="J170" s="3">
        <f t="shared" si="59"/>
        <v>911.65664577474058</v>
      </c>
      <c r="K170" s="3">
        <f t="shared" si="60"/>
        <v>997.52296012064664</v>
      </c>
      <c r="L170" s="3">
        <f t="shared" si="61"/>
        <v>615.06094344926964</v>
      </c>
      <c r="M170">
        <f>IF(H170&lt;入牧日比較!$C$10,0,入牧日比較!$C$9*0.02*入牧日比較!$C$8)</f>
        <v>24</v>
      </c>
      <c r="N170">
        <f>IF($H170&lt;入牧日比較!$C$11,0,入牧日比較!$C$9*0.02*入牧日比較!$C$8)</f>
        <v>24</v>
      </c>
      <c r="O170">
        <f>IF($H170&lt;入牧日比較!$C$12,0,入牧日比較!$C$9*0.02*入牧日比較!$C$8)</f>
        <v>24</v>
      </c>
      <c r="P170">
        <f>IF($H170&lt;入牧日比較!$C$13,0,入牧日比較!$C$9*0.02*入牧日比較!$C$8)</f>
        <v>24</v>
      </c>
      <c r="Q170">
        <f>IF($H170&lt;入牧日比較!$C$14,0,入牧日比較!$C$9*0.02*入牧日比較!$C$8)</f>
        <v>24</v>
      </c>
      <c r="R170" s="3">
        <f t="shared" si="63"/>
        <v>155.07152470056087</v>
      </c>
      <c r="S170" s="3">
        <f t="shared" si="64"/>
        <v>124.41944590876116</v>
      </c>
      <c r="T170" s="3">
        <f t="shared" si="65"/>
        <v>102.51128462573016</v>
      </c>
      <c r="U170" s="3">
        <f t="shared" si="66"/>
        <v>86.284868435253358</v>
      </c>
      <c r="V170" s="3">
        <f t="shared" si="67"/>
        <v>73.877915016064634</v>
      </c>
      <c r="W170" s="3">
        <f t="shared" si="68"/>
        <v>314.93718362968895</v>
      </c>
      <c r="X170" s="3">
        <f t="shared" si="69"/>
        <v>209.76240945938872</v>
      </c>
      <c r="Y170" s="3">
        <f t="shared" si="70"/>
        <v>147.40059874985536</v>
      </c>
      <c r="Z170" s="3">
        <f t="shared" si="71"/>
        <v>107.91008974111124</v>
      </c>
      <c r="AA170" s="3">
        <f t="shared" si="72"/>
        <v>81.524207925373474</v>
      </c>
      <c r="AB170" s="3">
        <f t="shared" si="73"/>
        <v>408.16674176111411</v>
      </c>
      <c r="AC170" s="3">
        <f t="shared" si="74"/>
        <v>224.48082570938749</v>
      </c>
      <c r="AD170" s="3">
        <f t="shared" si="75"/>
        <v>134.38919408904289</v>
      </c>
      <c r="AE170" s="3">
        <f t="shared" si="76"/>
        <v>85.69605083270234</v>
      </c>
      <c r="AF170" s="3">
        <f t="shared" si="77"/>
        <v>57.293340257112831</v>
      </c>
      <c r="AG170">
        <f>IF(入牧日比較!$C$7-R170&gt;0,0,AG169+1)</f>
        <v>118</v>
      </c>
      <c r="AH170">
        <f>IF(入牧日比較!$C$7-S170&gt;0,0,AH169+1)</f>
        <v>106</v>
      </c>
      <c r="AI170">
        <f>IF(入牧日比較!$C$7-T170&gt;0,0,AI169+1)</f>
        <v>89</v>
      </c>
      <c r="AJ170">
        <f>IF(入牧日比較!$C$7-U170&gt;0,0,AJ169+1)</f>
        <v>67</v>
      </c>
      <c r="AK170">
        <f>IF(入牧日比較!$C$7-V170&gt;0,0,AK169+1)</f>
        <v>40</v>
      </c>
      <c r="AL170">
        <f>IF(入牧日比較!$C$7-W170&gt;0,0,AL169+1)</f>
        <v>114</v>
      </c>
      <c r="AM170">
        <f>IF(入牧日比較!$C$7-X170&gt;0,0,AM169+1)</f>
        <v>96</v>
      </c>
      <c r="AN170">
        <f>IF(入牧日比較!$C$7-Y170&gt;0,0,AN169+1)</f>
        <v>74</v>
      </c>
      <c r="AO170">
        <f>IF(入牧日比較!$C$7-Z170&gt;0,0,AO169+1)</f>
        <v>50</v>
      </c>
      <c r="AP170">
        <f>IF(入牧日比較!$C$7-AA170&gt;0,0,AP169+1)</f>
        <v>26</v>
      </c>
      <c r="AQ170">
        <f>IF(入牧日比較!$C$7-AB170&gt;0,0,AQ169+1)</f>
        <v>107</v>
      </c>
      <c r="AR170">
        <f>IF(入牧日比較!$C$7-AC170&gt;0,0,AR169+1)</f>
        <v>81</v>
      </c>
      <c r="AS170">
        <f>IF(入牧日比較!$C$7-AD170&gt;0,0,AS169+1)</f>
        <v>51</v>
      </c>
      <c r="AT170">
        <f>IF(入牧日比較!$C$7-AE170&gt;0,0,AT169+1)</f>
        <v>22</v>
      </c>
      <c r="AU170">
        <f>IF(入牧日比較!$C$7-AF170&gt;0,0,AU169+1)</f>
        <v>0</v>
      </c>
      <c r="AV170" s="1">
        <f t="shared" si="78"/>
        <v>42785</v>
      </c>
      <c r="AW170">
        <f t="shared" si="62"/>
        <v>1</v>
      </c>
    </row>
    <row r="171" spans="8:49" x14ac:dyDescent="0.45">
      <c r="H171" s="1">
        <f t="shared" si="79"/>
        <v>42788</v>
      </c>
      <c r="I171">
        <v>168</v>
      </c>
      <c r="J171" s="3">
        <f t="shared" si="59"/>
        <v>915.3905800811782</v>
      </c>
      <c r="K171" s="3">
        <f t="shared" si="60"/>
        <v>998.8433682681524</v>
      </c>
      <c r="L171" s="3">
        <f t="shared" si="61"/>
        <v>615.93534881909886</v>
      </c>
      <c r="M171">
        <f>IF(H171&lt;入牧日比較!$C$10,0,入牧日比較!$C$9*0.02*入牧日比較!$C$8)</f>
        <v>24</v>
      </c>
      <c r="N171">
        <f>IF($H171&lt;入牧日比較!$C$11,0,入牧日比較!$C$9*0.02*入牧日比較!$C$8)</f>
        <v>24</v>
      </c>
      <c r="O171">
        <f>IF($H171&lt;入牧日比較!$C$12,0,入牧日比較!$C$9*0.02*入牧日比較!$C$8)</f>
        <v>24</v>
      </c>
      <c r="P171">
        <f>IF($H171&lt;入牧日比較!$C$13,0,入牧日比較!$C$9*0.02*入牧日比較!$C$8)</f>
        <v>24</v>
      </c>
      <c r="Q171">
        <f>IF($H171&lt;入牧日比較!$C$14,0,入牧日比較!$C$9*0.02*入牧日比較!$C$8)</f>
        <v>24</v>
      </c>
      <c r="R171" s="3">
        <f t="shared" si="63"/>
        <v>155.37997548356043</v>
      </c>
      <c r="S171" s="3">
        <f t="shared" si="64"/>
        <v>124.72789669176073</v>
      </c>
      <c r="T171" s="3">
        <f t="shared" si="65"/>
        <v>102.81973540872973</v>
      </c>
      <c r="U171" s="3">
        <f t="shared" si="66"/>
        <v>86.59331921825293</v>
      </c>
      <c r="V171" s="3">
        <f t="shared" si="67"/>
        <v>74.186365799064205</v>
      </c>
      <c r="W171" s="3">
        <f t="shared" si="68"/>
        <v>316.76730011205672</v>
      </c>
      <c r="X171" s="3">
        <f t="shared" si="69"/>
        <v>211.23149567102098</v>
      </c>
      <c r="Y171" s="3">
        <f t="shared" si="70"/>
        <v>148.61164342854448</v>
      </c>
      <c r="Z171" s="3">
        <f t="shared" si="71"/>
        <v>108.93001435025771</v>
      </c>
      <c r="AA171" s="3">
        <f t="shared" si="72"/>
        <v>82.397999354373908</v>
      </c>
      <c r="AB171" s="3">
        <f t="shared" si="73"/>
        <v>411.89773126092615</v>
      </c>
      <c r="AC171" s="3">
        <f t="shared" si="74"/>
        <v>226.968779775667</v>
      </c>
      <c r="AD171" s="3">
        <f t="shared" si="75"/>
        <v>136.13959092920149</v>
      </c>
      <c r="AE171" s="3">
        <f t="shared" si="76"/>
        <v>86.979064387483461</v>
      </c>
      <c r="AF171" s="3">
        <f t="shared" si="77"/>
        <v>58.263851008342321</v>
      </c>
      <c r="AG171">
        <f>IF(入牧日比較!$C$7-R171&gt;0,0,AG170+1)</f>
        <v>119</v>
      </c>
      <c r="AH171">
        <f>IF(入牧日比較!$C$7-S171&gt;0,0,AH170+1)</f>
        <v>107</v>
      </c>
      <c r="AI171">
        <f>IF(入牧日比較!$C$7-T171&gt;0,0,AI170+1)</f>
        <v>90</v>
      </c>
      <c r="AJ171">
        <f>IF(入牧日比較!$C$7-U171&gt;0,0,AJ170+1)</f>
        <v>68</v>
      </c>
      <c r="AK171">
        <f>IF(入牧日比較!$C$7-V171&gt;0,0,AK170+1)</f>
        <v>41</v>
      </c>
      <c r="AL171">
        <f>IF(入牧日比較!$C$7-W171&gt;0,0,AL170+1)</f>
        <v>115</v>
      </c>
      <c r="AM171">
        <f>IF(入牧日比較!$C$7-X171&gt;0,0,AM170+1)</f>
        <v>97</v>
      </c>
      <c r="AN171">
        <f>IF(入牧日比較!$C$7-Y171&gt;0,0,AN170+1)</f>
        <v>75</v>
      </c>
      <c r="AO171">
        <f>IF(入牧日比較!$C$7-Z171&gt;0,0,AO170+1)</f>
        <v>51</v>
      </c>
      <c r="AP171">
        <f>IF(入牧日比較!$C$7-AA171&gt;0,0,AP170+1)</f>
        <v>27</v>
      </c>
      <c r="AQ171">
        <f>IF(入牧日比較!$C$7-AB171&gt;0,0,AQ170+1)</f>
        <v>108</v>
      </c>
      <c r="AR171">
        <f>IF(入牧日比較!$C$7-AC171&gt;0,0,AR170+1)</f>
        <v>82</v>
      </c>
      <c r="AS171">
        <f>IF(入牧日比較!$C$7-AD171&gt;0,0,AS170+1)</f>
        <v>52</v>
      </c>
      <c r="AT171">
        <f>IF(入牧日比較!$C$7-AE171&gt;0,0,AT170+1)</f>
        <v>23</v>
      </c>
      <c r="AU171">
        <f>IF(入牧日比較!$C$7-AF171&gt;0,0,AU170+1)</f>
        <v>0</v>
      </c>
      <c r="AV171" s="1">
        <f t="shared" si="78"/>
        <v>42786</v>
      </c>
      <c r="AW171">
        <f t="shared" si="62"/>
        <v>1</v>
      </c>
    </row>
    <row r="172" spans="8:49" x14ac:dyDescent="0.45">
      <c r="H172" s="1">
        <f t="shared" si="79"/>
        <v>42789</v>
      </c>
      <c r="I172">
        <v>169</v>
      </c>
      <c r="J172" s="3">
        <f t="shared" si="59"/>
        <v>919.0567307170204</v>
      </c>
      <c r="K172" s="3">
        <f t="shared" si="60"/>
        <v>1000.1237754547982</v>
      </c>
      <c r="L172" s="3">
        <f t="shared" si="61"/>
        <v>616.78475141600302</v>
      </c>
      <c r="M172">
        <f>IF(H172&lt;入牧日比較!$C$10,0,入牧日比較!$C$9*0.02*入牧日比較!$C$8)</f>
        <v>24</v>
      </c>
      <c r="N172">
        <f>IF($H172&lt;入牧日比較!$C$11,0,入牧日比較!$C$9*0.02*入牧日比較!$C$8)</f>
        <v>24</v>
      </c>
      <c r="O172">
        <f>IF($H172&lt;入牧日比較!$C$12,0,入牧日比較!$C$9*0.02*入牧日比較!$C$8)</f>
        <v>24</v>
      </c>
      <c r="P172">
        <f>IF($H172&lt;入牧日比較!$C$13,0,入牧日比較!$C$9*0.02*入牧日比較!$C$8)</f>
        <v>24</v>
      </c>
      <c r="Q172">
        <f>IF($H172&lt;入牧日比較!$C$14,0,入牧日比較!$C$9*0.02*入牧日比較!$C$8)</f>
        <v>24</v>
      </c>
      <c r="R172" s="3">
        <f t="shared" si="63"/>
        <v>155.68719584519815</v>
      </c>
      <c r="S172" s="3">
        <f t="shared" si="64"/>
        <v>125.03511705339847</v>
      </c>
      <c r="T172" s="3">
        <f t="shared" si="65"/>
        <v>103.12695577036746</v>
      </c>
      <c r="U172" s="3">
        <f t="shared" si="66"/>
        <v>86.900539579890662</v>
      </c>
      <c r="V172" s="3">
        <f t="shared" si="67"/>
        <v>74.493586160701938</v>
      </c>
      <c r="W172" s="3">
        <f t="shared" si="68"/>
        <v>318.59868750001692</v>
      </c>
      <c r="X172" s="3">
        <f t="shared" si="69"/>
        <v>212.7023149967888</v>
      </c>
      <c r="Y172" s="3">
        <f t="shared" si="70"/>
        <v>149.82475157871227</v>
      </c>
      <c r="Z172" s="3">
        <f t="shared" si="71"/>
        <v>109.95224711210788</v>
      </c>
      <c r="AA172" s="3">
        <f t="shared" si="72"/>
        <v>83.274286022895353</v>
      </c>
      <c r="AB172" s="3">
        <f t="shared" si="73"/>
        <v>415.64548723366755</v>
      </c>
      <c r="AC172" s="3">
        <f t="shared" si="74"/>
        <v>229.47085025718803</v>
      </c>
      <c r="AD172" s="3">
        <f t="shared" si="75"/>
        <v>137.90201692034304</v>
      </c>
      <c r="AE172" s="3">
        <f t="shared" si="76"/>
        <v>88.27246014521306</v>
      </c>
      <c r="AF172" s="3">
        <f t="shared" si="77"/>
        <v>59.243427243470606</v>
      </c>
      <c r="AG172">
        <f>IF(入牧日比較!$C$7-R172&gt;0,0,AG171+1)</f>
        <v>120</v>
      </c>
      <c r="AH172">
        <f>IF(入牧日比較!$C$7-S172&gt;0,0,AH171+1)</f>
        <v>108</v>
      </c>
      <c r="AI172">
        <f>IF(入牧日比較!$C$7-T172&gt;0,0,AI171+1)</f>
        <v>91</v>
      </c>
      <c r="AJ172">
        <f>IF(入牧日比較!$C$7-U172&gt;0,0,AJ171+1)</f>
        <v>69</v>
      </c>
      <c r="AK172">
        <f>IF(入牧日比較!$C$7-V172&gt;0,0,AK171+1)</f>
        <v>42</v>
      </c>
      <c r="AL172">
        <f>IF(入牧日比較!$C$7-W172&gt;0,0,AL171+1)</f>
        <v>116</v>
      </c>
      <c r="AM172">
        <f>IF(入牧日比較!$C$7-X172&gt;0,0,AM171+1)</f>
        <v>98</v>
      </c>
      <c r="AN172">
        <f>IF(入牧日比較!$C$7-Y172&gt;0,0,AN171+1)</f>
        <v>76</v>
      </c>
      <c r="AO172">
        <f>IF(入牧日比較!$C$7-Z172&gt;0,0,AO171+1)</f>
        <v>52</v>
      </c>
      <c r="AP172">
        <f>IF(入牧日比較!$C$7-AA172&gt;0,0,AP171+1)</f>
        <v>28</v>
      </c>
      <c r="AQ172">
        <f>IF(入牧日比較!$C$7-AB172&gt;0,0,AQ171+1)</f>
        <v>109</v>
      </c>
      <c r="AR172">
        <f>IF(入牧日比較!$C$7-AC172&gt;0,0,AR171+1)</f>
        <v>83</v>
      </c>
      <c r="AS172">
        <f>IF(入牧日比較!$C$7-AD172&gt;0,0,AS171+1)</f>
        <v>53</v>
      </c>
      <c r="AT172">
        <f>IF(入牧日比較!$C$7-AE172&gt;0,0,AT171+1)</f>
        <v>24</v>
      </c>
      <c r="AU172">
        <f>IF(入牧日比較!$C$7-AF172&gt;0,0,AU171+1)</f>
        <v>0</v>
      </c>
      <c r="AV172" s="1">
        <f t="shared" si="78"/>
        <v>42787</v>
      </c>
      <c r="AW172">
        <f t="shared" si="62"/>
        <v>1</v>
      </c>
    </row>
    <row r="173" spans="8:49" x14ac:dyDescent="0.45">
      <c r="H173" s="1">
        <f t="shared" si="79"/>
        <v>42790</v>
      </c>
      <c r="I173">
        <v>170</v>
      </c>
      <c r="J173" s="3">
        <f t="shared" si="59"/>
        <v>922.65600643789423</v>
      </c>
      <c r="K173" s="3">
        <f t="shared" si="60"/>
        <v>1001.3653424759609</v>
      </c>
      <c r="L173" s="3">
        <f t="shared" si="61"/>
        <v>617.60983158665056</v>
      </c>
      <c r="M173">
        <f>IF(H173&lt;入牧日比較!$C$10,0,入牧日比較!$C$9*0.02*入牧日比較!$C$8)</f>
        <v>24</v>
      </c>
      <c r="N173">
        <f>IF($H173&lt;入牧日比較!$C$11,0,入牧日比較!$C$9*0.02*入牧日比較!$C$8)</f>
        <v>24</v>
      </c>
      <c r="O173">
        <f>IF($H173&lt;入牧日比較!$C$12,0,入牧日比較!$C$9*0.02*入牧日比較!$C$8)</f>
        <v>24</v>
      </c>
      <c r="P173">
        <f>IF($H173&lt;入牧日比較!$C$13,0,入牧日比較!$C$9*0.02*入牧日比較!$C$8)</f>
        <v>24</v>
      </c>
      <c r="Q173">
        <f>IF($H173&lt;入牧日比較!$C$14,0,入牧日比較!$C$9*0.02*入牧日比較!$C$8)</f>
        <v>24</v>
      </c>
      <c r="R173" s="3">
        <f t="shared" si="63"/>
        <v>155.99321774198995</v>
      </c>
      <c r="S173" s="3">
        <f t="shared" si="64"/>
        <v>125.34113895019027</v>
      </c>
      <c r="T173" s="3">
        <f t="shared" si="65"/>
        <v>103.43297766715926</v>
      </c>
      <c r="U173" s="3">
        <f t="shared" si="66"/>
        <v>87.206561476682467</v>
      </c>
      <c r="V173" s="3">
        <f t="shared" si="67"/>
        <v>74.799608057493742</v>
      </c>
      <c r="W173" s="3">
        <f t="shared" si="68"/>
        <v>320.43139954678963</v>
      </c>
      <c r="X173" s="3">
        <f t="shared" si="69"/>
        <v>214.17490604039537</v>
      </c>
      <c r="Y173" s="3">
        <f t="shared" si="70"/>
        <v>151.0399509761483</v>
      </c>
      <c r="Z173" s="3">
        <f t="shared" si="71"/>
        <v>110.97680778268963</v>
      </c>
      <c r="AA173" s="3">
        <f t="shared" si="72"/>
        <v>84.153081554939462</v>
      </c>
      <c r="AB173" s="3">
        <f t="shared" si="73"/>
        <v>419.41012838034197</v>
      </c>
      <c r="AC173" s="3">
        <f t="shared" si="74"/>
        <v>231.98711946490363</v>
      </c>
      <c r="AD173" s="3">
        <f t="shared" si="75"/>
        <v>139.67653469556956</v>
      </c>
      <c r="AE173" s="3">
        <f t="shared" si="76"/>
        <v>89.576289474973493</v>
      </c>
      <c r="AF173" s="3">
        <f t="shared" si="77"/>
        <v>60.232113601578</v>
      </c>
      <c r="AG173">
        <f>IF(入牧日比較!$C$7-R173&gt;0,0,AG172+1)</f>
        <v>121</v>
      </c>
      <c r="AH173">
        <f>IF(入牧日比較!$C$7-S173&gt;0,0,AH172+1)</f>
        <v>109</v>
      </c>
      <c r="AI173">
        <f>IF(入牧日比較!$C$7-T173&gt;0,0,AI172+1)</f>
        <v>92</v>
      </c>
      <c r="AJ173">
        <f>IF(入牧日比較!$C$7-U173&gt;0,0,AJ172+1)</f>
        <v>70</v>
      </c>
      <c r="AK173">
        <f>IF(入牧日比較!$C$7-V173&gt;0,0,AK172+1)</f>
        <v>43</v>
      </c>
      <c r="AL173">
        <f>IF(入牧日比較!$C$7-W173&gt;0,0,AL172+1)</f>
        <v>117</v>
      </c>
      <c r="AM173">
        <f>IF(入牧日比較!$C$7-X173&gt;0,0,AM172+1)</f>
        <v>99</v>
      </c>
      <c r="AN173">
        <f>IF(入牧日比較!$C$7-Y173&gt;0,0,AN172+1)</f>
        <v>77</v>
      </c>
      <c r="AO173">
        <f>IF(入牧日比較!$C$7-Z173&gt;0,0,AO172+1)</f>
        <v>53</v>
      </c>
      <c r="AP173">
        <f>IF(入牧日比較!$C$7-AA173&gt;0,0,AP172+1)</f>
        <v>29</v>
      </c>
      <c r="AQ173">
        <f>IF(入牧日比較!$C$7-AB173&gt;0,0,AQ172+1)</f>
        <v>110</v>
      </c>
      <c r="AR173">
        <f>IF(入牧日比較!$C$7-AC173&gt;0,0,AR172+1)</f>
        <v>84</v>
      </c>
      <c r="AS173">
        <f>IF(入牧日比較!$C$7-AD173&gt;0,0,AS172+1)</f>
        <v>54</v>
      </c>
      <c r="AT173">
        <f>IF(入牧日比較!$C$7-AE173&gt;0,0,AT172+1)</f>
        <v>25</v>
      </c>
      <c r="AU173">
        <f>IF(入牧日比較!$C$7-AF173&gt;0,0,AU172+1)</f>
        <v>1</v>
      </c>
      <c r="AV173" s="1">
        <f t="shared" si="78"/>
        <v>42788</v>
      </c>
      <c r="AW173">
        <f t="shared" si="62"/>
        <v>0</v>
      </c>
    </row>
    <row r="174" spans="8:49" x14ac:dyDescent="0.45">
      <c r="H174" s="1">
        <f t="shared" si="79"/>
        <v>42791</v>
      </c>
      <c r="I174">
        <v>171</v>
      </c>
      <c r="J174" s="3">
        <f t="shared" si="59"/>
        <v>926.18931825324682</v>
      </c>
      <c r="K174" s="3">
        <f t="shared" si="60"/>
        <v>1002.5691996188422</v>
      </c>
      <c r="L174" s="3">
        <f t="shared" si="61"/>
        <v>618.41125321196137</v>
      </c>
      <c r="M174">
        <f>IF(H174&lt;入牧日比較!$C$10,0,入牧日比較!$C$9*0.02*入牧日比較!$C$8)</f>
        <v>24</v>
      </c>
      <c r="N174">
        <f>IF($H174&lt;入牧日比較!$C$11,0,入牧日比較!$C$9*0.02*入牧日比較!$C$8)</f>
        <v>24</v>
      </c>
      <c r="O174">
        <f>IF($H174&lt;入牧日比較!$C$12,0,入牧日比較!$C$9*0.02*入牧日比較!$C$8)</f>
        <v>24</v>
      </c>
      <c r="P174">
        <f>IF($H174&lt;入牧日比較!$C$13,0,入牧日比較!$C$9*0.02*入牧日比較!$C$8)</f>
        <v>24</v>
      </c>
      <c r="Q174">
        <f>IF($H174&lt;入牧日比較!$C$14,0,入牧日比較!$C$9*0.02*入牧日比較!$C$8)</f>
        <v>24</v>
      </c>
      <c r="R174" s="3">
        <f t="shared" si="63"/>
        <v>156.29807219842979</v>
      </c>
      <c r="S174" s="3">
        <f t="shared" si="64"/>
        <v>125.6459934066301</v>
      </c>
      <c r="T174" s="3">
        <f t="shared" si="65"/>
        <v>103.73783212359909</v>
      </c>
      <c r="U174" s="3">
        <f t="shared" si="66"/>
        <v>87.511415933122294</v>
      </c>
      <c r="V174" s="3">
        <f t="shared" si="67"/>
        <v>75.104462513933569</v>
      </c>
      <c r="W174" s="3">
        <f t="shared" si="68"/>
        <v>322.26548825616987</v>
      </c>
      <c r="X174" s="3">
        <f t="shared" si="69"/>
        <v>215.64930616986976</v>
      </c>
      <c r="Y174" s="3">
        <f t="shared" si="70"/>
        <v>152.2572685281647</v>
      </c>
      <c r="Z174" s="3">
        <f t="shared" si="71"/>
        <v>112.00371552151988</v>
      </c>
      <c r="AA174" s="3">
        <f t="shared" si="72"/>
        <v>85.034399185946427</v>
      </c>
      <c r="AB174" s="3">
        <f t="shared" si="73"/>
        <v>423.19177127023738</v>
      </c>
      <c r="AC174" s="3">
        <f t="shared" si="74"/>
        <v>234.51766863975016</v>
      </c>
      <c r="AD174" s="3">
        <f t="shared" si="75"/>
        <v>141.46320636208924</v>
      </c>
      <c r="AE174" s="3">
        <f t="shared" si="76"/>
        <v>90.890603510695286</v>
      </c>
      <c r="AF174" s="3">
        <f t="shared" si="77"/>
        <v>61.22995464505469</v>
      </c>
      <c r="AG174">
        <f>IF(入牧日比較!$C$7-R174&gt;0,0,AG173+1)</f>
        <v>122</v>
      </c>
      <c r="AH174">
        <f>IF(入牧日比較!$C$7-S174&gt;0,0,AH173+1)</f>
        <v>110</v>
      </c>
      <c r="AI174">
        <f>IF(入牧日比較!$C$7-T174&gt;0,0,AI173+1)</f>
        <v>93</v>
      </c>
      <c r="AJ174">
        <f>IF(入牧日比較!$C$7-U174&gt;0,0,AJ173+1)</f>
        <v>71</v>
      </c>
      <c r="AK174">
        <f>IF(入牧日比較!$C$7-V174&gt;0,0,AK173+1)</f>
        <v>44</v>
      </c>
      <c r="AL174">
        <f>IF(入牧日比較!$C$7-W174&gt;0,0,AL173+1)</f>
        <v>118</v>
      </c>
      <c r="AM174">
        <f>IF(入牧日比較!$C$7-X174&gt;0,0,AM173+1)</f>
        <v>100</v>
      </c>
      <c r="AN174">
        <f>IF(入牧日比較!$C$7-Y174&gt;0,0,AN173+1)</f>
        <v>78</v>
      </c>
      <c r="AO174">
        <f>IF(入牧日比較!$C$7-Z174&gt;0,0,AO173+1)</f>
        <v>54</v>
      </c>
      <c r="AP174">
        <f>IF(入牧日比較!$C$7-AA174&gt;0,0,AP173+1)</f>
        <v>30</v>
      </c>
      <c r="AQ174">
        <f>IF(入牧日比較!$C$7-AB174&gt;0,0,AQ173+1)</f>
        <v>111</v>
      </c>
      <c r="AR174">
        <f>IF(入牧日比較!$C$7-AC174&gt;0,0,AR173+1)</f>
        <v>85</v>
      </c>
      <c r="AS174">
        <f>IF(入牧日比較!$C$7-AD174&gt;0,0,AS173+1)</f>
        <v>55</v>
      </c>
      <c r="AT174">
        <f>IF(入牧日比較!$C$7-AE174&gt;0,0,AT173+1)</f>
        <v>26</v>
      </c>
      <c r="AU174">
        <f>IF(入牧日比較!$C$7-AF174&gt;0,0,AU173+1)</f>
        <v>2</v>
      </c>
      <c r="AV174" s="1">
        <f t="shared" si="78"/>
        <v>42789</v>
      </c>
      <c r="AW174">
        <f t="shared" si="62"/>
        <v>0</v>
      </c>
    </row>
    <row r="175" spans="8:49" x14ac:dyDescent="0.45">
      <c r="H175" s="1">
        <f t="shared" si="79"/>
        <v>42792</v>
      </c>
      <c r="I175">
        <v>172</v>
      </c>
      <c r="J175" s="3">
        <f t="shared" si="59"/>
        <v>929.65757860660256</v>
      </c>
      <c r="K175" s="3">
        <f t="shared" si="60"/>
        <v>1003.7364472612811</v>
      </c>
      <c r="L175" s="3">
        <f t="shared" si="61"/>
        <v>619.18966398077885</v>
      </c>
      <c r="M175">
        <f>IF(H175&lt;入牧日比較!$C$10,0,入牧日比較!$C$9*0.02*入牧日比較!$C$8)</f>
        <v>24</v>
      </c>
      <c r="N175">
        <f>IF($H175&lt;入牧日比較!$C$11,0,入牧日比較!$C$9*0.02*入牧日比較!$C$8)</f>
        <v>24</v>
      </c>
      <c r="O175">
        <f>IF($H175&lt;入牧日比較!$C$12,0,入牧日比較!$C$9*0.02*入牧日比較!$C$8)</f>
        <v>24</v>
      </c>
      <c r="P175">
        <f>IF($H175&lt;入牧日比較!$C$13,0,入牧日比較!$C$9*0.02*入牧日比較!$C$8)</f>
        <v>24</v>
      </c>
      <c r="Q175">
        <f>IF($H175&lt;入牧日比較!$C$14,0,入牧日比較!$C$9*0.02*入牧日比較!$C$8)</f>
        <v>24</v>
      </c>
      <c r="R175" s="3">
        <f t="shared" si="63"/>
        <v>156.60178933866939</v>
      </c>
      <c r="S175" s="3">
        <f t="shared" si="64"/>
        <v>125.9497105468697</v>
      </c>
      <c r="T175" s="3">
        <f t="shared" si="65"/>
        <v>104.04154926383869</v>
      </c>
      <c r="U175" s="3">
        <f t="shared" si="66"/>
        <v>87.815133073361892</v>
      </c>
      <c r="V175" s="3">
        <f t="shared" si="67"/>
        <v>75.408179654173168</v>
      </c>
      <c r="W175" s="3">
        <f t="shared" si="68"/>
        <v>324.10100394083651</v>
      </c>
      <c r="X175" s="3">
        <f t="shared" si="69"/>
        <v>217.12555155738602</v>
      </c>
      <c r="Y175" s="3">
        <f t="shared" si="70"/>
        <v>153.47673030019973</v>
      </c>
      <c r="Z175" s="3">
        <f t="shared" si="71"/>
        <v>113.03298890842008</v>
      </c>
      <c r="AA175" s="3">
        <f t="shared" si="72"/>
        <v>85.918251772126396</v>
      </c>
      <c r="AB175" s="3">
        <f t="shared" si="73"/>
        <v>426.99053039464997</v>
      </c>
      <c r="AC175" s="3">
        <f t="shared" si="74"/>
        <v>237.06257797385484</v>
      </c>
      <c r="AD175" s="3">
        <f t="shared" si="75"/>
        <v>143.26209350691067</v>
      </c>
      <c r="AE175" s="3">
        <f t="shared" si="76"/>
        <v>92.215453149401952</v>
      </c>
      <c r="AF175" s="3">
        <f t="shared" si="77"/>
        <v>62.236994854447325</v>
      </c>
      <c r="AG175">
        <f>IF(入牧日比較!$C$7-R175&gt;0,0,AG174+1)</f>
        <v>123</v>
      </c>
      <c r="AH175">
        <f>IF(入牧日比較!$C$7-S175&gt;0,0,AH174+1)</f>
        <v>111</v>
      </c>
      <c r="AI175">
        <f>IF(入牧日比較!$C$7-T175&gt;0,0,AI174+1)</f>
        <v>94</v>
      </c>
      <c r="AJ175">
        <f>IF(入牧日比較!$C$7-U175&gt;0,0,AJ174+1)</f>
        <v>72</v>
      </c>
      <c r="AK175">
        <f>IF(入牧日比較!$C$7-V175&gt;0,0,AK174+1)</f>
        <v>45</v>
      </c>
      <c r="AL175">
        <f>IF(入牧日比較!$C$7-W175&gt;0,0,AL174+1)</f>
        <v>119</v>
      </c>
      <c r="AM175">
        <f>IF(入牧日比較!$C$7-X175&gt;0,0,AM174+1)</f>
        <v>101</v>
      </c>
      <c r="AN175">
        <f>IF(入牧日比較!$C$7-Y175&gt;0,0,AN174+1)</f>
        <v>79</v>
      </c>
      <c r="AO175">
        <f>IF(入牧日比較!$C$7-Z175&gt;0,0,AO174+1)</f>
        <v>55</v>
      </c>
      <c r="AP175">
        <f>IF(入牧日比較!$C$7-AA175&gt;0,0,AP174+1)</f>
        <v>31</v>
      </c>
      <c r="AQ175">
        <f>IF(入牧日比較!$C$7-AB175&gt;0,0,AQ174+1)</f>
        <v>112</v>
      </c>
      <c r="AR175">
        <f>IF(入牧日比較!$C$7-AC175&gt;0,0,AR174+1)</f>
        <v>86</v>
      </c>
      <c r="AS175">
        <f>IF(入牧日比較!$C$7-AD175&gt;0,0,AS174+1)</f>
        <v>56</v>
      </c>
      <c r="AT175">
        <f>IF(入牧日比較!$C$7-AE175&gt;0,0,AT174+1)</f>
        <v>27</v>
      </c>
      <c r="AU175">
        <f>IF(入牧日比較!$C$7-AF175&gt;0,0,AU174+1)</f>
        <v>3</v>
      </c>
      <c r="AV175" s="1">
        <f t="shared" si="78"/>
        <v>42790</v>
      </c>
      <c r="AW175">
        <f t="shared" si="62"/>
        <v>0</v>
      </c>
    </row>
    <row r="176" spans="8:49" x14ac:dyDescent="0.45">
      <c r="H176" s="1">
        <f t="shared" si="79"/>
        <v>42793</v>
      </c>
      <c r="I176">
        <v>173</v>
      </c>
      <c r="J176" s="3">
        <f t="shared" si="59"/>
        <v>933.06170059554563</v>
      </c>
      <c r="K176" s="3">
        <f t="shared" si="60"/>
        <v>1004.8681564728049</v>
      </c>
      <c r="L176" s="3">
        <f t="shared" si="61"/>
        <v>619.94569566733435</v>
      </c>
      <c r="M176">
        <f>IF(H176&lt;入牧日比較!$C$10,0,入牧日比較!$C$9*0.02*入牧日比較!$C$8)</f>
        <v>24</v>
      </c>
      <c r="N176">
        <f>IF($H176&lt;入牧日比較!$C$11,0,入牧日比較!$C$9*0.02*入牧日比較!$C$8)</f>
        <v>24</v>
      </c>
      <c r="O176">
        <f>IF($H176&lt;入牧日比較!$C$12,0,入牧日比較!$C$9*0.02*入牧日比較!$C$8)</f>
        <v>24</v>
      </c>
      <c r="P176">
        <f>IF($H176&lt;入牧日比較!$C$13,0,入牧日比較!$C$9*0.02*入牧日比較!$C$8)</f>
        <v>24</v>
      </c>
      <c r="Q176">
        <f>IF($H176&lt;入牧日比較!$C$14,0,入牧日比較!$C$9*0.02*入牧日比較!$C$8)</f>
        <v>24</v>
      </c>
      <c r="R176" s="3">
        <f t="shared" si="63"/>
        <v>156.9043984169289</v>
      </c>
      <c r="S176" s="3">
        <f t="shared" si="64"/>
        <v>126.2523196251292</v>
      </c>
      <c r="T176" s="3">
        <f t="shared" si="65"/>
        <v>104.3441583420982</v>
      </c>
      <c r="U176" s="3">
        <f t="shared" si="66"/>
        <v>88.1177421516214</v>
      </c>
      <c r="V176" s="3">
        <f t="shared" si="67"/>
        <v>75.710788732432675</v>
      </c>
      <c r="W176" s="3">
        <f t="shared" si="68"/>
        <v>325.93799527858783</v>
      </c>
      <c r="X176" s="3">
        <f t="shared" si="69"/>
        <v>218.6036772177394</v>
      </c>
      <c r="Y176" s="3">
        <f t="shared" si="70"/>
        <v>154.69836154160097</v>
      </c>
      <c r="Z176" s="3">
        <f t="shared" si="71"/>
        <v>114.06464595989806</v>
      </c>
      <c r="AA176" s="3">
        <f t="shared" si="72"/>
        <v>86.80465179965293</v>
      </c>
      <c r="AB176" s="3">
        <f t="shared" si="73"/>
        <v>430.80651821915825</v>
      </c>
      <c r="AC176" s="3">
        <f t="shared" si="74"/>
        <v>239.62192663138902</v>
      </c>
      <c r="AD176" s="3">
        <f t="shared" si="75"/>
        <v>145.07325720266073</v>
      </c>
      <c r="AE176" s="3">
        <f t="shared" si="76"/>
        <v>93.550889049772465</v>
      </c>
      <c r="AF176" s="3">
        <f t="shared" si="77"/>
        <v>63.253278623680899</v>
      </c>
      <c r="AG176">
        <f>IF(入牧日比較!$C$7-R176&gt;0,0,AG175+1)</f>
        <v>124</v>
      </c>
      <c r="AH176">
        <f>IF(入牧日比較!$C$7-S176&gt;0,0,AH175+1)</f>
        <v>112</v>
      </c>
      <c r="AI176">
        <f>IF(入牧日比較!$C$7-T176&gt;0,0,AI175+1)</f>
        <v>95</v>
      </c>
      <c r="AJ176">
        <f>IF(入牧日比較!$C$7-U176&gt;0,0,AJ175+1)</f>
        <v>73</v>
      </c>
      <c r="AK176">
        <f>IF(入牧日比較!$C$7-V176&gt;0,0,AK175+1)</f>
        <v>46</v>
      </c>
      <c r="AL176">
        <f>IF(入牧日比較!$C$7-W176&gt;0,0,AL175+1)</f>
        <v>120</v>
      </c>
      <c r="AM176">
        <f>IF(入牧日比較!$C$7-X176&gt;0,0,AM175+1)</f>
        <v>102</v>
      </c>
      <c r="AN176">
        <f>IF(入牧日比較!$C$7-Y176&gt;0,0,AN175+1)</f>
        <v>80</v>
      </c>
      <c r="AO176">
        <f>IF(入牧日比較!$C$7-Z176&gt;0,0,AO175+1)</f>
        <v>56</v>
      </c>
      <c r="AP176">
        <f>IF(入牧日比較!$C$7-AA176&gt;0,0,AP175+1)</f>
        <v>32</v>
      </c>
      <c r="AQ176">
        <f>IF(入牧日比較!$C$7-AB176&gt;0,0,AQ175+1)</f>
        <v>113</v>
      </c>
      <c r="AR176">
        <f>IF(入牧日比較!$C$7-AC176&gt;0,0,AR175+1)</f>
        <v>87</v>
      </c>
      <c r="AS176">
        <f>IF(入牧日比較!$C$7-AD176&gt;0,0,AS175+1)</f>
        <v>57</v>
      </c>
      <c r="AT176">
        <f>IF(入牧日比較!$C$7-AE176&gt;0,0,AT175+1)</f>
        <v>28</v>
      </c>
      <c r="AU176">
        <f>IF(入牧日比較!$C$7-AF176&gt;0,0,AU175+1)</f>
        <v>4</v>
      </c>
      <c r="AV176" s="1">
        <f t="shared" si="78"/>
        <v>42791</v>
      </c>
      <c r="AW176">
        <f t="shared" si="62"/>
        <v>0</v>
      </c>
    </row>
    <row r="177" spans="8:49" x14ac:dyDescent="0.45">
      <c r="H177" s="1">
        <f t="shared" si="79"/>
        <v>42794</v>
      </c>
      <c r="I177">
        <v>174</v>
      </c>
      <c r="J177" s="3">
        <f t="shared" si="59"/>
        <v>936.40259723027134</v>
      </c>
      <c r="K177" s="3">
        <f t="shared" si="60"/>
        <v>1005.9653696166682</v>
      </c>
      <c r="L177" s="3">
        <f t="shared" si="61"/>
        <v>620.67996441176354</v>
      </c>
      <c r="M177">
        <f>IF(H177&lt;入牧日比較!$C$10,0,入牧日比較!$C$9*0.02*入牧日比較!$C$8)</f>
        <v>24</v>
      </c>
      <c r="N177">
        <f>IF($H177&lt;入牧日比較!$C$11,0,入牧日比較!$C$9*0.02*入牧日比較!$C$8)</f>
        <v>24</v>
      </c>
      <c r="O177">
        <f>IF($H177&lt;入牧日比較!$C$12,0,入牧日比較!$C$9*0.02*入牧日比較!$C$8)</f>
        <v>24</v>
      </c>
      <c r="P177">
        <f>IF($H177&lt;入牧日比較!$C$13,0,入牧日比較!$C$9*0.02*入牧日比較!$C$8)</f>
        <v>24</v>
      </c>
      <c r="Q177">
        <f>IF($H177&lt;入牧日比較!$C$14,0,入牧日比較!$C$9*0.02*入牧日比較!$C$8)</f>
        <v>24</v>
      </c>
      <c r="R177" s="3">
        <f t="shared" si="63"/>
        <v>157.20592784669728</v>
      </c>
      <c r="S177" s="3">
        <f t="shared" si="64"/>
        <v>126.55384905489758</v>
      </c>
      <c r="T177" s="3">
        <f t="shared" si="65"/>
        <v>104.64568777186658</v>
      </c>
      <c r="U177" s="3">
        <f t="shared" si="66"/>
        <v>88.419271581389779</v>
      </c>
      <c r="V177" s="3">
        <f t="shared" si="67"/>
        <v>76.012318162201055</v>
      </c>
      <c r="W177" s="3">
        <f t="shared" si="68"/>
        <v>327.77650936658625</v>
      </c>
      <c r="X177" s="3">
        <f t="shared" si="69"/>
        <v>220.0837170455298</v>
      </c>
      <c r="Y177" s="3">
        <f t="shared" si="70"/>
        <v>155.92218671061417</v>
      </c>
      <c r="Z177" s="3">
        <f t="shared" si="71"/>
        <v>115.0987041451051</v>
      </c>
      <c r="AA177" s="3">
        <f t="shared" si="72"/>
        <v>87.693611393714207</v>
      </c>
      <c r="AB177" s="3">
        <f t="shared" si="73"/>
        <v>434.63984523449244</v>
      </c>
      <c r="AC177" s="3">
        <f t="shared" si="74"/>
        <v>242.19579276906956</v>
      </c>
      <c r="AD177" s="3">
        <f t="shared" si="75"/>
        <v>146.8967580135114</v>
      </c>
      <c r="AE177" s="3">
        <f t="shared" si="76"/>
        <v>94.896961631001687</v>
      </c>
      <c r="AF177" s="3">
        <f t="shared" si="77"/>
        <v>64.278850255636314</v>
      </c>
      <c r="AG177">
        <f>IF(入牧日比較!$C$7-R177&gt;0,0,AG176+1)</f>
        <v>125</v>
      </c>
      <c r="AH177">
        <f>IF(入牧日比較!$C$7-S177&gt;0,0,AH176+1)</f>
        <v>113</v>
      </c>
      <c r="AI177">
        <f>IF(入牧日比較!$C$7-T177&gt;0,0,AI176+1)</f>
        <v>96</v>
      </c>
      <c r="AJ177">
        <f>IF(入牧日比較!$C$7-U177&gt;0,0,AJ176+1)</f>
        <v>74</v>
      </c>
      <c r="AK177">
        <f>IF(入牧日比較!$C$7-V177&gt;0,0,AK176+1)</f>
        <v>47</v>
      </c>
      <c r="AL177">
        <f>IF(入牧日比較!$C$7-W177&gt;0,0,AL176+1)</f>
        <v>121</v>
      </c>
      <c r="AM177">
        <f>IF(入牧日比較!$C$7-X177&gt;0,0,AM176+1)</f>
        <v>103</v>
      </c>
      <c r="AN177">
        <f>IF(入牧日比較!$C$7-Y177&gt;0,0,AN176+1)</f>
        <v>81</v>
      </c>
      <c r="AO177">
        <f>IF(入牧日比較!$C$7-Z177&gt;0,0,AO176+1)</f>
        <v>57</v>
      </c>
      <c r="AP177">
        <f>IF(入牧日比較!$C$7-AA177&gt;0,0,AP176+1)</f>
        <v>33</v>
      </c>
      <c r="AQ177">
        <f>IF(入牧日比較!$C$7-AB177&gt;0,0,AQ176+1)</f>
        <v>114</v>
      </c>
      <c r="AR177">
        <f>IF(入牧日比較!$C$7-AC177&gt;0,0,AR176+1)</f>
        <v>88</v>
      </c>
      <c r="AS177">
        <f>IF(入牧日比較!$C$7-AD177&gt;0,0,AS176+1)</f>
        <v>58</v>
      </c>
      <c r="AT177">
        <f>IF(入牧日比較!$C$7-AE177&gt;0,0,AT176+1)</f>
        <v>29</v>
      </c>
      <c r="AU177">
        <f>IF(入牧日比較!$C$7-AF177&gt;0,0,AU176+1)</f>
        <v>5</v>
      </c>
      <c r="AV177" s="1">
        <f t="shared" si="78"/>
        <v>42792</v>
      </c>
      <c r="AW177">
        <f t="shared" si="62"/>
        <v>0</v>
      </c>
    </row>
    <row r="178" spans="8:49" x14ac:dyDescent="0.45">
      <c r="H178" s="1">
        <f t="shared" si="79"/>
        <v>42795</v>
      </c>
      <c r="I178">
        <v>175</v>
      </c>
      <c r="J178" s="3">
        <f t="shared" si="59"/>
        <v>939.68118072956293</v>
      </c>
      <c r="K178" s="3">
        <f t="shared" si="60"/>
        <v>1007.0291009517273</v>
      </c>
      <c r="L178" s="3">
        <f t="shared" si="61"/>
        <v>621.39307100298754</v>
      </c>
      <c r="M178">
        <f>IF(H178&lt;入牧日比較!$C$10,0,入牧日比較!$C$9*0.02*入牧日比較!$C$8)</f>
        <v>24</v>
      </c>
      <c r="N178">
        <f>IF($H178&lt;入牧日比較!$C$11,0,入牧日比較!$C$9*0.02*入牧日比較!$C$8)</f>
        <v>24</v>
      </c>
      <c r="O178">
        <f>IF($H178&lt;入牧日比較!$C$12,0,入牧日比較!$C$9*0.02*入牧日比較!$C$8)</f>
        <v>24</v>
      </c>
      <c r="P178">
        <f>IF($H178&lt;入牧日比較!$C$13,0,入牧日比較!$C$9*0.02*入牧日比較!$C$8)</f>
        <v>24</v>
      </c>
      <c r="Q178">
        <f>IF($H178&lt;入牧日比較!$C$14,0,入牧日比較!$C$9*0.02*入牧日比較!$C$8)</f>
        <v>24</v>
      </c>
      <c r="R178" s="3">
        <f t="shared" si="63"/>
        <v>157.50640522877836</v>
      </c>
      <c r="S178" s="3">
        <f t="shared" si="64"/>
        <v>126.85432643697865</v>
      </c>
      <c r="T178" s="3">
        <f t="shared" si="65"/>
        <v>104.94616515394765</v>
      </c>
      <c r="U178" s="3">
        <f t="shared" si="66"/>
        <v>88.719748963470849</v>
      </c>
      <c r="V178" s="3">
        <f t="shared" si="67"/>
        <v>76.312795544282125</v>
      </c>
      <c r="W178" s="3">
        <f t="shared" si="68"/>
        <v>329.61659177369052</v>
      </c>
      <c r="X178" s="3">
        <f t="shared" si="69"/>
        <v>221.56570385109936</v>
      </c>
      <c r="Y178" s="3">
        <f t="shared" si="70"/>
        <v>157.14822949860329</v>
      </c>
      <c r="Z178" s="3">
        <f t="shared" si="71"/>
        <v>116.13518040137711</v>
      </c>
      <c r="AA178" s="3">
        <f t="shared" si="72"/>
        <v>88.585142327418225</v>
      </c>
      <c r="AB178" s="3">
        <f t="shared" si="73"/>
        <v>438.49062000604192</v>
      </c>
      <c r="AC178" s="3">
        <f t="shared" si="74"/>
        <v>244.78425355631114</v>
      </c>
      <c r="AD178" s="3">
        <f t="shared" si="75"/>
        <v>148.73265600120243</v>
      </c>
      <c r="AE178" s="3">
        <f t="shared" si="76"/>
        <v>96.253721071940319</v>
      </c>
      <c r="AF178" s="3">
        <f t="shared" si="77"/>
        <v>65.313753958065078</v>
      </c>
      <c r="AG178">
        <f>IF(入牧日比較!$C$7-R178&gt;0,0,AG177+1)</f>
        <v>126</v>
      </c>
      <c r="AH178">
        <f>IF(入牧日比較!$C$7-S178&gt;0,0,AH177+1)</f>
        <v>114</v>
      </c>
      <c r="AI178">
        <f>IF(入牧日比較!$C$7-T178&gt;0,0,AI177+1)</f>
        <v>97</v>
      </c>
      <c r="AJ178">
        <f>IF(入牧日比較!$C$7-U178&gt;0,0,AJ177+1)</f>
        <v>75</v>
      </c>
      <c r="AK178">
        <f>IF(入牧日比較!$C$7-V178&gt;0,0,AK177+1)</f>
        <v>48</v>
      </c>
      <c r="AL178">
        <f>IF(入牧日比較!$C$7-W178&gt;0,0,AL177+1)</f>
        <v>122</v>
      </c>
      <c r="AM178">
        <f>IF(入牧日比較!$C$7-X178&gt;0,0,AM177+1)</f>
        <v>104</v>
      </c>
      <c r="AN178">
        <f>IF(入牧日比較!$C$7-Y178&gt;0,0,AN177+1)</f>
        <v>82</v>
      </c>
      <c r="AO178">
        <f>IF(入牧日比較!$C$7-Z178&gt;0,0,AO177+1)</f>
        <v>58</v>
      </c>
      <c r="AP178">
        <f>IF(入牧日比較!$C$7-AA178&gt;0,0,AP177+1)</f>
        <v>34</v>
      </c>
      <c r="AQ178">
        <f>IF(入牧日比較!$C$7-AB178&gt;0,0,AQ177+1)</f>
        <v>115</v>
      </c>
      <c r="AR178">
        <f>IF(入牧日比較!$C$7-AC178&gt;0,0,AR177+1)</f>
        <v>89</v>
      </c>
      <c r="AS178">
        <f>IF(入牧日比較!$C$7-AD178&gt;0,0,AS177+1)</f>
        <v>59</v>
      </c>
      <c r="AT178">
        <f>IF(入牧日比較!$C$7-AE178&gt;0,0,AT177+1)</f>
        <v>30</v>
      </c>
      <c r="AU178">
        <f>IF(入牧日比較!$C$7-AF178&gt;0,0,AU177+1)</f>
        <v>6</v>
      </c>
      <c r="AV178" s="1">
        <f t="shared" si="78"/>
        <v>42793</v>
      </c>
      <c r="AW178">
        <f t="shared" si="62"/>
        <v>0</v>
      </c>
    </row>
    <row r="179" spans="8:49" x14ac:dyDescent="0.45">
      <c r="H179" s="1">
        <f t="shared" si="79"/>
        <v>42796</v>
      </c>
      <c r="I179">
        <v>176</v>
      </c>
      <c r="J179" s="3">
        <f t="shared" si="59"/>
        <v>942.89836185304614</v>
      </c>
      <c r="K179" s="3">
        <f t="shared" si="60"/>
        <v>1008.0603372330947</v>
      </c>
      <c r="L179" s="3">
        <f t="shared" si="61"/>
        <v>622.08560116332137</v>
      </c>
      <c r="M179">
        <f>IF(H179&lt;入牧日比較!$C$10,0,入牧日比較!$C$9*0.02*入牧日比較!$C$8)</f>
        <v>24</v>
      </c>
      <c r="N179">
        <f>IF($H179&lt;入牧日比較!$C$11,0,入牧日比較!$C$9*0.02*入牧日比較!$C$8)</f>
        <v>24</v>
      </c>
      <c r="O179">
        <f>IF($H179&lt;入牧日比較!$C$12,0,入牧日比較!$C$9*0.02*入牧日比較!$C$8)</f>
        <v>24</v>
      </c>
      <c r="P179">
        <f>IF($H179&lt;入牧日比較!$C$13,0,入牧日比較!$C$9*0.02*入牧日比較!$C$8)</f>
        <v>24</v>
      </c>
      <c r="Q179">
        <f>IF($H179&lt;入牧日比較!$C$14,0,入牧日比較!$C$9*0.02*入牧日比較!$C$8)</f>
        <v>24</v>
      </c>
      <c r="R179" s="3">
        <f t="shared" si="63"/>
        <v>157.80585737823546</v>
      </c>
      <c r="S179" s="3">
        <f t="shared" si="64"/>
        <v>127.15377858643575</v>
      </c>
      <c r="T179" s="3">
        <f t="shared" si="65"/>
        <v>105.24561730340474</v>
      </c>
      <c r="U179" s="3">
        <f t="shared" si="66"/>
        <v>89.019201112927945</v>
      </c>
      <c r="V179" s="3">
        <f t="shared" si="67"/>
        <v>76.612247693739221</v>
      </c>
      <c r="W179" s="3">
        <f t="shared" si="68"/>
        <v>331.45828659095042</v>
      </c>
      <c r="X179" s="3">
        <f t="shared" si="69"/>
        <v>223.04966939527029</v>
      </c>
      <c r="Y179" s="3">
        <f t="shared" si="70"/>
        <v>158.37651285352604</v>
      </c>
      <c r="Z179" s="3">
        <f t="shared" si="71"/>
        <v>117.17409114936883</v>
      </c>
      <c r="AA179" s="3">
        <f t="shared" si="72"/>
        <v>89.479256030549067</v>
      </c>
      <c r="AB179" s="3">
        <f t="shared" si="73"/>
        <v>442.35894922204352</v>
      </c>
      <c r="AC179" s="3">
        <f t="shared" si="74"/>
        <v>247.38738519503232</v>
      </c>
      <c r="AD179" s="3">
        <f t="shared" si="75"/>
        <v>150.5810107311471</v>
      </c>
      <c r="AE179" s="3">
        <f t="shared" si="76"/>
        <v>97.621217310496903</v>
      </c>
      <c r="AF179" s="3">
        <f t="shared" si="77"/>
        <v>66.358033839823534</v>
      </c>
      <c r="AG179">
        <f>IF(入牧日比較!$C$7-R179&gt;0,0,AG178+1)</f>
        <v>127</v>
      </c>
      <c r="AH179">
        <f>IF(入牧日比較!$C$7-S179&gt;0,0,AH178+1)</f>
        <v>115</v>
      </c>
      <c r="AI179">
        <f>IF(入牧日比較!$C$7-T179&gt;0,0,AI178+1)</f>
        <v>98</v>
      </c>
      <c r="AJ179">
        <f>IF(入牧日比較!$C$7-U179&gt;0,0,AJ178+1)</f>
        <v>76</v>
      </c>
      <c r="AK179">
        <f>IF(入牧日比較!$C$7-V179&gt;0,0,AK178+1)</f>
        <v>49</v>
      </c>
      <c r="AL179">
        <f>IF(入牧日比較!$C$7-W179&gt;0,0,AL178+1)</f>
        <v>123</v>
      </c>
      <c r="AM179">
        <f>IF(入牧日比較!$C$7-X179&gt;0,0,AM178+1)</f>
        <v>105</v>
      </c>
      <c r="AN179">
        <f>IF(入牧日比較!$C$7-Y179&gt;0,0,AN178+1)</f>
        <v>83</v>
      </c>
      <c r="AO179">
        <f>IF(入牧日比較!$C$7-Z179&gt;0,0,AO178+1)</f>
        <v>59</v>
      </c>
      <c r="AP179">
        <f>IF(入牧日比較!$C$7-AA179&gt;0,0,AP178+1)</f>
        <v>35</v>
      </c>
      <c r="AQ179">
        <f>IF(入牧日比較!$C$7-AB179&gt;0,0,AQ178+1)</f>
        <v>116</v>
      </c>
      <c r="AR179">
        <f>IF(入牧日比較!$C$7-AC179&gt;0,0,AR178+1)</f>
        <v>90</v>
      </c>
      <c r="AS179">
        <f>IF(入牧日比較!$C$7-AD179&gt;0,0,AS178+1)</f>
        <v>60</v>
      </c>
      <c r="AT179">
        <f>IF(入牧日比較!$C$7-AE179&gt;0,0,AT178+1)</f>
        <v>31</v>
      </c>
      <c r="AU179">
        <f>IF(入牧日比較!$C$7-AF179&gt;0,0,AU178+1)</f>
        <v>7</v>
      </c>
      <c r="AV179" s="1">
        <f t="shared" si="78"/>
        <v>42794</v>
      </c>
      <c r="AW179">
        <f t="shared" si="62"/>
        <v>0</v>
      </c>
    </row>
    <row r="180" spans="8:49" x14ac:dyDescent="0.45">
      <c r="H180" s="1">
        <f t="shared" si="79"/>
        <v>42797</v>
      </c>
      <c r="I180">
        <v>177</v>
      </c>
      <c r="J180" s="3">
        <f t="shared" si="59"/>
        <v>946.05504926859135</v>
      </c>
      <c r="K180" s="3">
        <f t="shared" si="60"/>
        <v>1009.0600383106071</v>
      </c>
      <c r="L180" s="3">
        <f t="shared" si="61"/>
        <v>622.75812583421828</v>
      </c>
      <c r="M180">
        <f>IF(H180&lt;入牧日比較!$C$10,0,入牧日比較!$C$9*0.02*入牧日比較!$C$8)</f>
        <v>24</v>
      </c>
      <c r="N180">
        <f>IF($H180&lt;入牧日比較!$C$11,0,入牧日比較!$C$9*0.02*入牧日比較!$C$8)</f>
        <v>24</v>
      </c>
      <c r="O180">
        <f>IF($H180&lt;入牧日比較!$C$12,0,入牧日比較!$C$9*0.02*入牧日比較!$C$8)</f>
        <v>24</v>
      </c>
      <c r="P180">
        <f>IF($H180&lt;入牧日比較!$C$13,0,入牧日比較!$C$9*0.02*入牧日比較!$C$8)</f>
        <v>24</v>
      </c>
      <c r="Q180">
        <f>IF($H180&lt;入牧日比較!$C$14,0,入牧日比較!$C$9*0.02*入牧日比較!$C$8)</f>
        <v>24</v>
      </c>
      <c r="R180" s="3">
        <f t="shared" si="63"/>
        <v>158.10431035028478</v>
      </c>
      <c r="S180" s="3">
        <f t="shared" si="64"/>
        <v>127.45223155848507</v>
      </c>
      <c r="T180" s="3">
        <f t="shared" si="65"/>
        <v>105.54407027545406</v>
      </c>
      <c r="U180" s="3">
        <f t="shared" si="66"/>
        <v>89.317654084977264</v>
      </c>
      <c r="V180" s="3">
        <f t="shared" si="67"/>
        <v>76.910700665788539</v>
      </c>
      <c r="W180" s="3">
        <f t="shared" si="68"/>
        <v>333.30163648033607</v>
      </c>
      <c r="X180" s="3">
        <f t="shared" si="69"/>
        <v>224.53564442292623</v>
      </c>
      <c r="Y180" s="3">
        <f t="shared" si="70"/>
        <v>159.60705900268877</v>
      </c>
      <c r="Z180" s="3">
        <f t="shared" si="71"/>
        <v>118.21545230778986</v>
      </c>
      <c r="AA180" s="3">
        <f t="shared" si="72"/>
        <v>90.37596359817168</v>
      </c>
      <c r="AB180" s="3">
        <f t="shared" si="73"/>
        <v>446.24493774048989</v>
      </c>
      <c r="AC180" s="3">
        <f t="shared" si="74"/>
        <v>250.00526293911872</v>
      </c>
      <c r="AD180" s="3">
        <f t="shared" si="75"/>
        <v>152.44188127861</v>
      </c>
      <c r="AE180" s="3">
        <f t="shared" si="76"/>
        <v>98.999500043285465</v>
      </c>
      <c r="AF180" s="3">
        <f t="shared" si="77"/>
        <v>67.411733907410039</v>
      </c>
      <c r="AG180">
        <f>IF(入牧日比較!$C$7-R180&gt;0,0,AG179+1)</f>
        <v>128</v>
      </c>
      <c r="AH180">
        <f>IF(入牧日比較!$C$7-S180&gt;0,0,AH179+1)</f>
        <v>116</v>
      </c>
      <c r="AI180">
        <f>IF(入牧日比較!$C$7-T180&gt;0,0,AI179+1)</f>
        <v>99</v>
      </c>
      <c r="AJ180">
        <f>IF(入牧日比較!$C$7-U180&gt;0,0,AJ179+1)</f>
        <v>77</v>
      </c>
      <c r="AK180">
        <f>IF(入牧日比較!$C$7-V180&gt;0,0,AK179+1)</f>
        <v>50</v>
      </c>
      <c r="AL180">
        <f>IF(入牧日比較!$C$7-W180&gt;0,0,AL179+1)</f>
        <v>124</v>
      </c>
      <c r="AM180">
        <f>IF(入牧日比較!$C$7-X180&gt;0,0,AM179+1)</f>
        <v>106</v>
      </c>
      <c r="AN180">
        <f>IF(入牧日比較!$C$7-Y180&gt;0,0,AN179+1)</f>
        <v>84</v>
      </c>
      <c r="AO180">
        <f>IF(入牧日比較!$C$7-Z180&gt;0,0,AO179+1)</f>
        <v>60</v>
      </c>
      <c r="AP180">
        <f>IF(入牧日比較!$C$7-AA180&gt;0,0,AP179+1)</f>
        <v>36</v>
      </c>
      <c r="AQ180">
        <f>IF(入牧日比較!$C$7-AB180&gt;0,0,AQ179+1)</f>
        <v>117</v>
      </c>
      <c r="AR180">
        <f>IF(入牧日比較!$C$7-AC180&gt;0,0,AR179+1)</f>
        <v>91</v>
      </c>
      <c r="AS180">
        <f>IF(入牧日比較!$C$7-AD180&gt;0,0,AS179+1)</f>
        <v>61</v>
      </c>
      <c r="AT180">
        <f>IF(入牧日比較!$C$7-AE180&gt;0,0,AT179+1)</f>
        <v>32</v>
      </c>
      <c r="AU180">
        <f>IF(入牧日比較!$C$7-AF180&gt;0,0,AU179+1)</f>
        <v>8</v>
      </c>
      <c r="AV180" s="1">
        <f t="shared" si="78"/>
        <v>42795</v>
      </c>
      <c r="AW180">
        <f t="shared" si="62"/>
        <v>0</v>
      </c>
    </row>
    <row r="181" spans="8:49" x14ac:dyDescent="0.45">
      <c r="H181" s="1">
        <f t="shared" si="79"/>
        <v>42798</v>
      </c>
      <c r="I181">
        <v>178</v>
      </c>
      <c r="J181" s="3">
        <f t="shared" si="59"/>
        <v>949.15214895373094</v>
      </c>
      <c r="K181" s="3">
        <f t="shared" si="60"/>
        <v>1010.0291377242238</v>
      </c>
      <c r="L181" s="3">
        <f t="shared" si="61"/>
        <v>623.41120146260255</v>
      </c>
      <c r="M181">
        <f>IF(H181&lt;入牧日比較!$C$10,0,入牧日比較!$C$9*0.02*入牧日比較!$C$8)</f>
        <v>24</v>
      </c>
      <c r="N181">
        <f>IF($H181&lt;入牧日比較!$C$11,0,入牧日比較!$C$9*0.02*入牧日比較!$C$8)</f>
        <v>24</v>
      </c>
      <c r="O181">
        <f>IF($H181&lt;入牧日比較!$C$12,0,入牧日比較!$C$9*0.02*入牧日比較!$C$8)</f>
        <v>24</v>
      </c>
      <c r="P181">
        <f>IF($H181&lt;入牧日比較!$C$13,0,入牧日比較!$C$9*0.02*入牧日比較!$C$8)</f>
        <v>24</v>
      </c>
      <c r="Q181">
        <f>IF($H181&lt;入牧日比較!$C$14,0,入牧日比較!$C$9*0.02*入牧日比較!$C$8)</f>
        <v>24</v>
      </c>
      <c r="R181" s="3">
        <f t="shared" si="63"/>
        <v>158.40178946518506</v>
      </c>
      <c r="S181" s="3">
        <f t="shared" si="64"/>
        <v>127.74971067338537</v>
      </c>
      <c r="T181" s="3">
        <f t="shared" si="65"/>
        <v>105.84154939035436</v>
      </c>
      <c r="U181" s="3">
        <f t="shared" si="66"/>
        <v>89.615133199877562</v>
      </c>
      <c r="V181" s="3">
        <f t="shared" si="67"/>
        <v>77.208179780688837</v>
      </c>
      <c r="W181" s="3">
        <f t="shared" si="68"/>
        <v>335.14668272176948</v>
      </c>
      <c r="X181" s="3">
        <f t="shared" si="69"/>
        <v>226.02365869547924</v>
      </c>
      <c r="Y181" s="3">
        <f t="shared" si="70"/>
        <v>160.83988947480336</v>
      </c>
      <c r="Z181" s="3">
        <f t="shared" si="71"/>
        <v>119.25927930775143</v>
      </c>
      <c r="AA181" s="3">
        <f t="shared" si="72"/>
        <v>91.275275799083289</v>
      </c>
      <c r="AB181" s="3">
        <f t="shared" si="73"/>
        <v>450.14868863479768</v>
      </c>
      <c r="AC181" s="3">
        <f t="shared" si="74"/>
        <v>252.63796111354671</v>
      </c>
      <c r="AD181" s="3">
        <f t="shared" si="75"/>
        <v>154.31532623494536</v>
      </c>
      <c r="AE181" s="3">
        <f t="shared" si="76"/>
        <v>100.38861872550329</v>
      </c>
      <c r="AF181" s="3">
        <f t="shared" si="77"/>
        <v>68.474898061789176</v>
      </c>
      <c r="AG181">
        <f>IF(入牧日比較!$C$7-R181&gt;0,0,AG180+1)</f>
        <v>129</v>
      </c>
      <c r="AH181">
        <f>IF(入牧日比較!$C$7-S181&gt;0,0,AH180+1)</f>
        <v>117</v>
      </c>
      <c r="AI181">
        <f>IF(入牧日比較!$C$7-T181&gt;0,0,AI180+1)</f>
        <v>100</v>
      </c>
      <c r="AJ181">
        <f>IF(入牧日比較!$C$7-U181&gt;0,0,AJ180+1)</f>
        <v>78</v>
      </c>
      <c r="AK181">
        <f>IF(入牧日比較!$C$7-V181&gt;0,0,AK180+1)</f>
        <v>51</v>
      </c>
      <c r="AL181">
        <f>IF(入牧日比較!$C$7-W181&gt;0,0,AL180+1)</f>
        <v>125</v>
      </c>
      <c r="AM181">
        <f>IF(入牧日比較!$C$7-X181&gt;0,0,AM180+1)</f>
        <v>107</v>
      </c>
      <c r="AN181">
        <f>IF(入牧日比較!$C$7-Y181&gt;0,0,AN180+1)</f>
        <v>85</v>
      </c>
      <c r="AO181">
        <f>IF(入牧日比較!$C$7-Z181&gt;0,0,AO180+1)</f>
        <v>61</v>
      </c>
      <c r="AP181">
        <f>IF(入牧日比較!$C$7-AA181&gt;0,0,AP180+1)</f>
        <v>37</v>
      </c>
      <c r="AQ181">
        <f>IF(入牧日比較!$C$7-AB181&gt;0,0,AQ180+1)</f>
        <v>118</v>
      </c>
      <c r="AR181">
        <f>IF(入牧日比較!$C$7-AC181&gt;0,0,AR180+1)</f>
        <v>92</v>
      </c>
      <c r="AS181">
        <f>IF(入牧日比較!$C$7-AD181&gt;0,0,AS180+1)</f>
        <v>62</v>
      </c>
      <c r="AT181">
        <f>IF(入牧日比較!$C$7-AE181&gt;0,0,AT180+1)</f>
        <v>33</v>
      </c>
      <c r="AU181">
        <f>IF(入牧日比較!$C$7-AF181&gt;0,0,AU180+1)</f>
        <v>9</v>
      </c>
      <c r="AV181" s="1">
        <f t="shared" si="78"/>
        <v>42796</v>
      </c>
      <c r="AW181">
        <f t="shared" si="62"/>
        <v>0</v>
      </c>
    </row>
    <row r="182" spans="8:49" x14ac:dyDescent="0.45">
      <c r="H182" s="1">
        <f t="shared" si="79"/>
        <v>42799</v>
      </c>
      <c r="I182">
        <v>179</v>
      </c>
      <c r="J182" s="3">
        <f t="shared" si="59"/>
        <v>952.19056362998219</v>
      </c>
      <c r="K182" s="3">
        <f t="shared" si="60"/>
        <v>1010.9685432955542</v>
      </c>
      <c r="L182" s="3">
        <f t="shared" si="61"/>
        <v>624.0453702872876</v>
      </c>
      <c r="M182">
        <f>IF(H182&lt;入牧日比較!$C$10,0,入牧日比較!$C$9*0.02*入牧日比較!$C$8)</f>
        <v>24</v>
      </c>
      <c r="N182">
        <f>IF($H182&lt;入牧日比較!$C$11,0,入牧日比較!$C$9*0.02*入牧日比較!$C$8)</f>
        <v>24</v>
      </c>
      <c r="O182">
        <f>IF($H182&lt;入牧日比較!$C$12,0,入牧日比較!$C$9*0.02*入牧日比較!$C$8)</f>
        <v>24</v>
      </c>
      <c r="P182">
        <f>IF($H182&lt;入牧日比較!$C$13,0,入牧日比較!$C$9*0.02*入牧日比較!$C$8)</f>
        <v>24</v>
      </c>
      <c r="Q182">
        <f>IF($H182&lt;入牧日比較!$C$14,0,入牧日比較!$C$9*0.02*入牧日比較!$C$8)</f>
        <v>24</v>
      </c>
      <c r="R182" s="3">
        <f t="shared" si="63"/>
        <v>158.69831933216889</v>
      </c>
      <c r="S182" s="3">
        <f t="shared" si="64"/>
        <v>128.04624054036921</v>
      </c>
      <c r="T182" s="3">
        <f t="shared" si="65"/>
        <v>106.13807925733821</v>
      </c>
      <c r="U182" s="3">
        <f t="shared" si="66"/>
        <v>89.911663066861408</v>
      </c>
      <c r="V182" s="3">
        <f t="shared" si="67"/>
        <v>77.504709647672684</v>
      </c>
      <c r="W182" s="3">
        <f t="shared" si="68"/>
        <v>336.99346525852428</v>
      </c>
      <c r="X182" s="3">
        <f t="shared" si="69"/>
        <v>227.51374102226245</v>
      </c>
      <c r="Y182" s="3">
        <f t="shared" si="70"/>
        <v>162.07502512136858</v>
      </c>
      <c r="Z182" s="3">
        <f t="shared" si="71"/>
        <v>120.30558710673266</v>
      </c>
      <c r="AA182" s="3">
        <f t="shared" si="72"/>
        <v>92.177203084110062</v>
      </c>
      <c r="AB182" s="3">
        <f t="shared" si="73"/>
        <v>454.07030323827246</v>
      </c>
      <c r="AC182" s="3">
        <f t="shared" si="74"/>
        <v>255.28555313317122</v>
      </c>
      <c r="AD182" s="3">
        <f t="shared" si="75"/>
        <v>156.20140371388669</v>
      </c>
      <c r="AE182" s="3">
        <f t="shared" si="76"/>
        <v>101.78862257102425</v>
      </c>
      <c r="AF182" s="3">
        <f t="shared" si="77"/>
        <v>69.547570095488084</v>
      </c>
      <c r="AG182">
        <f>IF(入牧日比較!$C$7-R182&gt;0,0,AG181+1)</f>
        <v>130</v>
      </c>
      <c r="AH182">
        <f>IF(入牧日比較!$C$7-S182&gt;0,0,AH181+1)</f>
        <v>118</v>
      </c>
      <c r="AI182">
        <f>IF(入牧日比較!$C$7-T182&gt;0,0,AI181+1)</f>
        <v>101</v>
      </c>
      <c r="AJ182">
        <f>IF(入牧日比較!$C$7-U182&gt;0,0,AJ181+1)</f>
        <v>79</v>
      </c>
      <c r="AK182">
        <f>IF(入牧日比較!$C$7-V182&gt;0,0,AK181+1)</f>
        <v>52</v>
      </c>
      <c r="AL182">
        <f>IF(入牧日比較!$C$7-W182&gt;0,0,AL181+1)</f>
        <v>126</v>
      </c>
      <c r="AM182">
        <f>IF(入牧日比較!$C$7-X182&gt;0,0,AM181+1)</f>
        <v>108</v>
      </c>
      <c r="AN182">
        <f>IF(入牧日比較!$C$7-Y182&gt;0,0,AN181+1)</f>
        <v>86</v>
      </c>
      <c r="AO182">
        <f>IF(入牧日比較!$C$7-Z182&gt;0,0,AO181+1)</f>
        <v>62</v>
      </c>
      <c r="AP182">
        <f>IF(入牧日比較!$C$7-AA182&gt;0,0,AP181+1)</f>
        <v>38</v>
      </c>
      <c r="AQ182">
        <f>IF(入牧日比較!$C$7-AB182&gt;0,0,AQ181+1)</f>
        <v>119</v>
      </c>
      <c r="AR182">
        <f>IF(入牧日比較!$C$7-AC182&gt;0,0,AR181+1)</f>
        <v>93</v>
      </c>
      <c r="AS182">
        <f>IF(入牧日比較!$C$7-AD182&gt;0,0,AS181+1)</f>
        <v>63</v>
      </c>
      <c r="AT182">
        <f>IF(入牧日比較!$C$7-AE182&gt;0,0,AT181+1)</f>
        <v>34</v>
      </c>
      <c r="AU182">
        <f>IF(入牧日比較!$C$7-AF182&gt;0,0,AU181+1)</f>
        <v>10</v>
      </c>
      <c r="AV182" s="1">
        <f t="shared" si="78"/>
        <v>42797</v>
      </c>
      <c r="AW182">
        <f t="shared" si="62"/>
        <v>0</v>
      </c>
    </row>
    <row r="183" spans="8:49" x14ac:dyDescent="0.45">
      <c r="H183" s="1" t="e">
        <f t="shared" si="79"/>
        <v>#N/A</v>
      </c>
      <c r="I183">
        <v>180</v>
      </c>
      <c r="J183" s="3">
        <f t="shared" si="59"/>
        <v>955.17119222896918</v>
      </c>
      <c r="K183" s="3">
        <f t="shared" si="60"/>
        <v>1011.8791377147836</v>
      </c>
      <c r="L183" s="3">
        <f t="shared" si="61"/>
        <v>624.66116062501203</v>
      </c>
      <c r="M183" t="e">
        <f>IF(H183&lt;入牧日比較!$C$10,0,入牧日比較!$C$9*0.02*入牧日比較!$C$8)</f>
        <v>#N/A</v>
      </c>
      <c r="N183" t="e">
        <f>IF($H183&lt;入牧日比較!$C$11,0,入牧日比較!$C$9*0.02*入牧日比較!$C$8)</f>
        <v>#N/A</v>
      </c>
      <c r="O183" t="e">
        <f>IF($H183&lt;入牧日比較!$C$12,0,入牧日比較!$C$9*0.02*入牧日比較!$C$8)</f>
        <v>#N/A</v>
      </c>
      <c r="P183" t="e">
        <f>IF($H183&lt;入牧日比較!$C$13,0,入牧日比較!$C$9*0.02*入牧日比較!$C$8)</f>
        <v>#N/A</v>
      </c>
      <c r="Q183" t="e">
        <f>IF($H183&lt;入牧日比較!$C$14,0,入牧日比較!$C$9*0.02*入牧日比較!$C$8)</f>
        <v>#N/A</v>
      </c>
      <c r="R183" s="3" t="e">
        <f t="shared" si="63"/>
        <v>#N/A</v>
      </c>
      <c r="S183" s="3" t="e">
        <f t="shared" si="64"/>
        <v>#N/A</v>
      </c>
      <c r="T183" s="3" t="e">
        <f t="shared" si="65"/>
        <v>#N/A</v>
      </c>
      <c r="U183" s="3" t="e">
        <f t="shared" si="66"/>
        <v>#N/A</v>
      </c>
      <c r="V183" s="3" t="e">
        <f t="shared" si="67"/>
        <v>#N/A</v>
      </c>
      <c r="W183" s="3" t="e">
        <f t="shared" si="68"/>
        <v>#N/A</v>
      </c>
      <c r="X183" s="3" t="e">
        <f t="shared" si="69"/>
        <v>#N/A</v>
      </c>
      <c r="Y183" s="3" t="e">
        <f t="shared" si="70"/>
        <v>#N/A</v>
      </c>
      <c r="Z183" s="3" t="e">
        <f t="shared" si="71"/>
        <v>#N/A</v>
      </c>
      <c r="AA183" s="3" t="e">
        <f t="shared" si="72"/>
        <v>#N/A</v>
      </c>
      <c r="AB183" s="3" t="e">
        <f t="shared" si="73"/>
        <v>#N/A</v>
      </c>
      <c r="AC183" s="3" t="e">
        <f t="shared" si="74"/>
        <v>#N/A</v>
      </c>
      <c r="AD183" s="3" t="e">
        <f t="shared" si="75"/>
        <v>#N/A</v>
      </c>
      <c r="AE183" s="3" t="e">
        <f t="shared" si="76"/>
        <v>#N/A</v>
      </c>
      <c r="AF183" s="3" t="e">
        <f t="shared" si="77"/>
        <v>#N/A</v>
      </c>
      <c r="AG183" t="e">
        <f>IF(入牧日比較!$C$7-R183&gt;0,0,AG182+1)</f>
        <v>#N/A</v>
      </c>
      <c r="AH183" t="e">
        <f>IF(入牧日比較!$C$7-S183&gt;0,0,AH182+1)</f>
        <v>#N/A</v>
      </c>
      <c r="AI183" t="e">
        <f>IF(入牧日比較!$C$7-T183&gt;0,0,AI182+1)</f>
        <v>#N/A</v>
      </c>
      <c r="AJ183" t="e">
        <f>IF(入牧日比較!$C$7-U183&gt;0,0,AJ182+1)</f>
        <v>#N/A</v>
      </c>
      <c r="AK183" t="e">
        <f>IF(入牧日比較!$C$7-V183&gt;0,0,AK182+1)</f>
        <v>#N/A</v>
      </c>
      <c r="AL183" t="e">
        <f>IF(入牧日比較!$C$7-W183&gt;0,0,AL182+1)</f>
        <v>#N/A</v>
      </c>
      <c r="AM183" t="e">
        <f>IF(入牧日比較!$C$7-X183&gt;0,0,AM182+1)</f>
        <v>#N/A</v>
      </c>
      <c r="AN183" t="e">
        <f>IF(入牧日比較!$C$7-Y183&gt;0,0,AN182+1)</f>
        <v>#N/A</v>
      </c>
      <c r="AO183" t="e">
        <f>IF(入牧日比較!$C$7-Z183&gt;0,0,AO182+1)</f>
        <v>#N/A</v>
      </c>
      <c r="AP183" t="e">
        <f>IF(入牧日比較!$C$7-AA183&gt;0,0,AP182+1)</f>
        <v>#N/A</v>
      </c>
      <c r="AQ183" t="e">
        <f>IF(入牧日比較!$C$7-AB183&gt;0,0,AQ182+1)</f>
        <v>#N/A</v>
      </c>
      <c r="AR183" t="e">
        <f>IF(入牧日比較!$C$7-AC183&gt;0,0,AR182+1)</f>
        <v>#N/A</v>
      </c>
      <c r="AS183" t="e">
        <f>IF(入牧日比較!$C$7-AD183&gt;0,0,AS182+1)</f>
        <v>#N/A</v>
      </c>
      <c r="AT183" t="e">
        <f>IF(入牧日比較!$C$7-AE183&gt;0,0,AT182+1)</f>
        <v>#N/A</v>
      </c>
      <c r="AU183" t="e">
        <f>IF(入牧日比較!$C$7-AF183&gt;0,0,AU182+1)</f>
        <v>#N/A</v>
      </c>
      <c r="AV183" s="1">
        <f t="shared" si="78"/>
        <v>42798</v>
      </c>
      <c r="AW183">
        <f t="shared" si="62"/>
        <v>0</v>
      </c>
    </row>
    <row r="184" spans="8:49" x14ac:dyDescent="0.45">
      <c r="H184" s="1" t="e">
        <f t="shared" si="79"/>
        <v>#N/A</v>
      </c>
      <c r="I184">
        <v>181</v>
      </c>
      <c r="J184" s="3">
        <f t="shared" si="59"/>
        <v>958.0949293892611</v>
      </c>
      <c r="K184" s="3">
        <f t="shared" si="60"/>
        <v>1012.7617791223366</v>
      </c>
      <c r="L184" s="3">
        <f t="shared" si="61"/>
        <v>625.25908715566754</v>
      </c>
      <c r="M184" t="e">
        <f>IF(H184&lt;入牧日比較!$C$10,0,入牧日比較!$C$9*0.02*入牧日比較!$C$8)</f>
        <v>#N/A</v>
      </c>
      <c r="N184" t="e">
        <f>IF($H184&lt;入牧日比較!$C$11,0,入牧日比較!$C$9*0.02*入牧日比較!$C$8)</f>
        <v>#N/A</v>
      </c>
      <c r="O184" t="e">
        <f>IF($H184&lt;入牧日比較!$C$12,0,入牧日比較!$C$9*0.02*入牧日比較!$C$8)</f>
        <v>#N/A</v>
      </c>
      <c r="P184" t="e">
        <f>IF($H184&lt;入牧日比較!$C$13,0,入牧日比較!$C$9*0.02*入牧日比較!$C$8)</f>
        <v>#N/A</v>
      </c>
      <c r="Q184" t="e">
        <f>IF($H184&lt;入牧日比較!$C$14,0,入牧日比較!$C$9*0.02*入牧日比較!$C$8)</f>
        <v>#N/A</v>
      </c>
      <c r="R184" s="3" t="e">
        <f t="shared" si="63"/>
        <v>#N/A</v>
      </c>
      <c r="S184" s="3" t="e">
        <f t="shared" si="64"/>
        <v>#N/A</v>
      </c>
      <c r="T184" s="3" t="e">
        <f t="shared" si="65"/>
        <v>#N/A</v>
      </c>
      <c r="U184" s="3" t="e">
        <f t="shared" si="66"/>
        <v>#N/A</v>
      </c>
      <c r="V184" s="3" t="e">
        <f t="shared" si="67"/>
        <v>#N/A</v>
      </c>
      <c r="W184" s="3" t="e">
        <f t="shared" si="68"/>
        <v>#N/A</v>
      </c>
      <c r="X184" s="3" t="e">
        <f t="shared" si="69"/>
        <v>#N/A</v>
      </c>
      <c r="Y184" s="3" t="e">
        <f t="shared" si="70"/>
        <v>#N/A</v>
      </c>
      <c r="Z184" s="3" t="e">
        <f t="shared" si="71"/>
        <v>#N/A</v>
      </c>
      <c r="AA184" s="3" t="e">
        <f t="shared" si="72"/>
        <v>#N/A</v>
      </c>
      <c r="AB184" s="3" t="e">
        <f t="shared" si="73"/>
        <v>#N/A</v>
      </c>
      <c r="AC184" s="3" t="e">
        <f t="shared" si="74"/>
        <v>#N/A</v>
      </c>
      <c r="AD184" s="3" t="e">
        <f t="shared" si="75"/>
        <v>#N/A</v>
      </c>
      <c r="AE184" s="3" t="e">
        <f t="shared" si="76"/>
        <v>#N/A</v>
      </c>
      <c r="AF184" s="3" t="e">
        <f t="shared" si="77"/>
        <v>#N/A</v>
      </c>
      <c r="AG184" t="e">
        <f>IF(入牧日比較!$C$7-R184&gt;0,0,AG183+1)</f>
        <v>#N/A</v>
      </c>
      <c r="AH184" t="e">
        <f>IF(入牧日比較!$C$7-S184&gt;0,0,AH183+1)</f>
        <v>#N/A</v>
      </c>
      <c r="AI184" t="e">
        <f>IF(入牧日比較!$C$7-T184&gt;0,0,AI183+1)</f>
        <v>#N/A</v>
      </c>
      <c r="AJ184" t="e">
        <f>IF(入牧日比較!$C$7-U184&gt;0,0,AJ183+1)</f>
        <v>#N/A</v>
      </c>
      <c r="AK184" t="e">
        <f>IF(入牧日比較!$C$7-V184&gt;0,0,AK183+1)</f>
        <v>#N/A</v>
      </c>
      <c r="AL184" t="e">
        <f>IF(入牧日比較!$C$7-W184&gt;0,0,AL183+1)</f>
        <v>#N/A</v>
      </c>
      <c r="AM184" t="e">
        <f>IF(入牧日比較!$C$7-X184&gt;0,0,AM183+1)</f>
        <v>#N/A</v>
      </c>
      <c r="AN184" t="e">
        <f>IF(入牧日比較!$C$7-Y184&gt;0,0,AN183+1)</f>
        <v>#N/A</v>
      </c>
      <c r="AO184" t="e">
        <f>IF(入牧日比較!$C$7-Z184&gt;0,0,AO183+1)</f>
        <v>#N/A</v>
      </c>
      <c r="AP184" t="e">
        <f>IF(入牧日比較!$C$7-AA184&gt;0,0,AP183+1)</f>
        <v>#N/A</v>
      </c>
      <c r="AQ184" t="e">
        <f>IF(入牧日比較!$C$7-AB184&gt;0,0,AQ183+1)</f>
        <v>#N/A</v>
      </c>
      <c r="AR184" t="e">
        <f>IF(入牧日比較!$C$7-AC184&gt;0,0,AR183+1)</f>
        <v>#N/A</v>
      </c>
      <c r="AS184" t="e">
        <f>IF(入牧日比較!$C$7-AD184&gt;0,0,AS183+1)</f>
        <v>#N/A</v>
      </c>
      <c r="AT184" t="e">
        <f>IF(入牧日比較!$C$7-AE184&gt;0,0,AT183+1)</f>
        <v>#N/A</v>
      </c>
      <c r="AU184" t="e">
        <f>IF(入牧日比較!$C$7-AF184&gt;0,0,AU183+1)</f>
        <v>#N/A</v>
      </c>
      <c r="AV184" s="1">
        <f t="shared" si="78"/>
        <v>42799</v>
      </c>
      <c r="AW184">
        <f t="shared" si="62"/>
        <v>0</v>
      </c>
    </row>
    <row r="185" spans="8:49" x14ac:dyDescent="0.45">
      <c r="H185" s="1" t="e">
        <f t="shared" si="79"/>
        <v>#N/A</v>
      </c>
      <c r="I185">
        <v>182</v>
      </c>
      <c r="J185" s="3">
        <f t="shared" si="59"/>
        <v>960.96266498285081</v>
      </c>
      <c r="K185" s="3">
        <f t="shared" si="60"/>
        <v>1013.6173016846856</v>
      </c>
      <c r="L185" s="3">
        <f t="shared" si="61"/>
        <v>625.83965120632263</v>
      </c>
      <c r="M185" t="e">
        <f>IF(H185&lt;入牧日比較!$C$10,0,入牧日比較!$C$9*0.02*入牧日比較!$C$8)</f>
        <v>#N/A</v>
      </c>
      <c r="N185" t="e">
        <f>IF($H185&lt;入牧日比較!$C$11,0,入牧日比較!$C$9*0.02*入牧日比較!$C$8)</f>
        <v>#N/A</v>
      </c>
      <c r="O185" t="e">
        <f>IF($H185&lt;入牧日比較!$C$12,0,入牧日比較!$C$9*0.02*入牧日比較!$C$8)</f>
        <v>#N/A</v>
      </c>
      <c r="P185" t="e">
        <f>IF($H185&lt;入牧日比較!$C$13,0,入牧日比較!$C$9*0.02*入牧日比較!$C$8)</f>
        <v>#N/A</v>
      </c>
      <c r="Q185" t="e">
        <f>IF($H185&lt;入牧日比較!$C$14,0,入牧日比較!$C$9*0.02*入牧日比較!$C$8)</f>
        <v>#N/A</v>
      </c>
      <c r="R185" s="3" t="e">
        <f t="shared" si="63"/>
        <v>#N/A</v>
      </c>
      <c r="S185" s="3" t="e">
        <f t="shared" si="64"/>
        <v>#N/A</v>
      </c>
      <c r="T185" s="3" t="e">
        <f t="shared" si="65"/>
        <v>#N/A</v>
      </c>
      <c r="U185" s="3" t="e">
        <f t="shared" si="66"/>
        <v>#N/A</v>
      </c>
      <c r="V185" s="3" t="e">
        <f t="shared" si="67"/>
        <v>#N/A</v>
      </c>
      <c r="W185" s="3" t="e">
        <f t="shared" si="68"/>
        <v>#N/A</v>
      </c>
      <c r="X185" s="3" t="e">
        <f t="shared" si="69"/>
        <v>#N/A</v>
      </c>
      <c r="Y185" s="3" t="e">
        <f t="shared" si="70"/>
        <v>#N/A</v>
      </c>
      <c r="Z185" s="3" t="e">
        <f t="shared" si="71"/>
        <v>#N/A</v>
      </c>
      <c r="AA185" s="3" t="e">
        <f t="shared" si="72"/>
        <v>#N/A</v>
      </c>
      <c r="AB185" s="3" t="e">
        <f t="shared" si="73"/>
        <v>#N/A</v>
      </c>
      <c r="AC185" s="3" t="e">
        <f t="shared" si="74"/>
        <v>#N/A</v>
      </c>
      <c r="AD185" s="3" t="e">
        <f t="shared" si="75"/>
        <v>#N/A</v>
      </c>
      <c r="AE185" s="3" t="e">
        <f t="shared" si="76"/>
        <v>#N/A</v>
      </c>
      <c r="AF185" s="3" t="e">
        <f t="shared" si="77"/>
        <v>#N/A</v>
      </c>
      <c r="AG185" t="e">
        <f>IF(入牧日比較!$C$7-R185&gt;0,0,AG184+1)</f>
        <v>#N/A</v>
      </c>
      <c r="AH185" t="e">
        <f>IF(入牧日比較!$C$7-S185&gt;0,0,AH184+1)</f>
        <v>#N/A</v>
      </c>
      <c r="AI185" t="e">
        <f>IF(入牧日比較!$C$7-T185&gt;0,0,AI184+1)</f>
        <v>#N/A</v>
      </c>
      <c r="AJ185" t="e">
        <f>IF(入牧日比較!$C$7-U185&gt;0,0,AJ184+1)</f>
        <v>#N/A</v>
      </c>
      <c r="AK185" t="e">
        <f>IF(入牧日比較!$C$7-V185&gt;0,0,AK184+1)</f>
        <v>#N/A</v>
      </c>
      <c r="AL185" t="e">
        <f>IF(入牧日比較!$C$7-W185&gt;0,0,AL184+1)</f>
        <v>#N/A</v>
      </c>
      <c r="AM185" t="e">
        <f>IF(入牧日比較!$C$7-X185&gt;0,0,AM184+1)</f>
        <v>#N/A</v>
      </c>
      <c r="AN185" t="e">
        <f>IF(入牧日比較!$C$7-Y185&gt;0,0,AN184+1)</f>
        <v>#N/A</v>
      </c>
      <c r="AO185" t="e">
        <f>IF(入牧日比較!$C$7-Z185&gt;0,0,AO184+1)</f>
        <v>#N/A</v>
      </c>
      <c r="AP185" t="e">
        <f>IF(入牧日比較!$C$7-AA185&gt;0,0,AP184+1)</f>
        <v>#N/A</v>
      </c>
      <c r="AQ185" t="e">
        <f>IF(入牧日比較!$C$7-AB185&gt;0,0,AQ184+1)</f>
        <v>#N/A</v>
      </c>
      <c r="AR185" t="e">
        <f>IF(入牧日比較!$C$7-AC185&gt;0,0,AR184+1)</f>
        <v>#N/A</v>
      </c>
      <c r="AS185" t="e">
        <f>IF(入牧日比較!$C$7-AD185&gt;0,0,AS184+1)</f>
        <v>#N/A</v>
      </c>
      <c r="AT185" t="e">
        <f>IF(入牧日比較!$C$7-AE185&gt;0,0,AT184+1)</f>
        <v>#N/A</v>
      </c>
      <c r="AU185" t="e">
        <f>IF(入牧日比較!$C$7-AF185&gt;0,0,AU184+1)</f>
        <v>#N/A</v>
      </c>
      <c r="AV185" s="1">
        <f t="shared" si="78"/>
        <v>42800</v>
      </c>
      <c r="AW185">
        <f t="shared" si="62"/>
        <v>0</v>
      </c>
    </row>
    <row r="186" spans="8:49" x14ac:dyDescent="0.45">
      <c r="H186" s="1" t="e">
        <f t="shared" si="79"/>
        <v>#N/A</v>
      </c>
      <c r="I186">
        <v>183</v>
      </c>
      <c r="J186" s="3">
        <f t="shared" si="59"/>
        <v>963.77528367022512</v>
      </c>
      <c r="K186" s="3">
        <f t="shared" si="60"/>
        <v>1014.4465161637653</v>
      </c>
      <c r="L186" s="3">
        <f t="shared" si="61"/>
        <v>626.40334103368491</v>
      </c>
      <c r="M186" t="e">
        <f>IF(H186&lt;入牧日比較!$C$10,0,入牧日比較!$C$9*0.02*入牧日比較!$C$8)</f>
        <v>#N/A</v>
      </c>
      <c r="N186" t="e">
        <f>IF($H186&lt;入牧日比較!$C$11,0,入牧日比較!$C$9*0.02*入牧日比較!$C$8)</f>
        <v>#N/A</v>
      </c>
      <c r="O186" t="e">
        <f>IF($H186&lt;入牧日比較!$C$12,0,入牧日比較!$C$9*0.02*入牧日比較!$C$8)</f>
        <v>#N/A</v>
      </c>
      <c r="P186" t="e">
        <f>IF($H186&lt;入牧日比較!$C$13,0,入牧日比較!$C$9*0.02*入牧日比較!$C$8)</f>
        <v>#N/A</v>
      </c>
      <c r="Q186" t="e">
        <f>IF($H186&lt;入牧日比較!$C$14,0,入牧日比較!$C$9*0.02*入牧日比較!$C$8)</f>
        <v>#N/A</v>
      </c>
      <c r="R186" s="3" t="e">
        <f t="shared" si="63"/>
        <v>#N/A</v>
      </c>
      <c r="S186" s="3" t="e">
        <f t="shared" si="64"/>
        <v>#N/A</v>
      </c>
      <c r="T186" s="3" t="e">
        <f t="shared" si="65"/>
        <v>#N/A</v>
      </c>
      <c r="U186" s="3" t="e">
        <f t="shared" si="66"/>
        <v>#N/A</v>
      </c>
      <c r="V186" s="3" t="e">
        <f t="shared" si="67"/>
        <v>#N/A</v>
      </c>
      <c r="W186" s="3" t="e">
        <f t="shared" si="68"/>
        <v>#N/A</v>
      </c>
      <c r="X186" s="3" t="e">
        <f t="shared" si="69"/>
        <v>#N/A</v>
      </c>
      <c r="Y186" s="3" t="e">
        <f t="shared" si="70"/>
        <v>#N/A</v>
      </c>
      <c r="Z186" s="3" t="e">
        <f t="shared" si="71"/>
        <v>#N/A</v>
      </c>
      <c r="AA186" s="3" t="e">
        <f t="shared" si="72"/>
        <v>#N/A</v>
      </c>
      <c r="AB186" s="3" t="e">
        <f t="shared" si="73"/>
        <v>#N/A</v>
      </c>
      <c r="AC186" s="3" t="e">
        <f t="shared" si="74"/>
        <v>#N/A</v>
      </c>
      <c r="AD186" s="3" t="e">
        <f t="shared" si="75"/>
        <v>#N/A</v>
      </c>
      <c r="AE186" s="3" t="e">
        <f t="shared" si="76"/>
        <v>#N/A</v>
      </c>
      <c r="AF186" s="3" t="e">
        <f t="shared" si="77"/>
        <v>#N/A</v>
      </c>
      <c r="AG186" t="e">
        <f>IF(入牧日比較!$C$7-R186&gt;0,0,AG185+1)</f>
        <v>#N/A</v>
      </c>
      <c r="AH186" t="e">
        <f>IF(入牧日比較!$C$7-S186&gt;0,0,AH185+1)</f>
        <v>#N/A</v>
      </c>
      <c r="AI186" t="e">
        <f>IF(入牧日比較!$C$7-T186&gt;0,0,AI185+1)</f>
        <v>#N/A</v>
      </c>
      <c r="AJ186" t="e">
        <f>IF(入牧日比較!$C$7-U186&gt;0,0,AJ185+1)</f>
        <v>#N/A</v>
      </c>
      <c r="AK186" t="e">
        <f>IF(入牧日比較!$C$7-V186&gt;0,0,AK185+1)</f>
        <v>#N/A</v>
      </c>
      <c r="AL186" t="e">
        <f>IF(入牧日比較!$C$7-W186&gt;0,0,AL185+1)</f>
        <v>#N/A</v>
      </c>
      <c r="AM186" t="e">
        <f>IF(入牧日比較!$C$7-X186&gt;0,0,AM185+1)</f>
        <v>#N/A</v>
      </c>
      <c r="AN186" t="e">
        <f>IF(入牧日比較!$C$7-Y186&gt;0,0,AN185+1)</f>
        <v>#N/A</v>
      </c>
      <c r="AO186" t="e">
        <f>IF(入牧日比較!$C$7-Z186&gt;0,0,AO185+1)</f>
        <v>#N/A</v>
      </c>
      <c r="AP186" t="e">
        <f>IF(入牧日比較!$C$7-AA186&gt;0,0,AP185+1)</f>
        <v>#N/A</v>
      </c>
      <c r="AQ186" t="e">
        <f>IF(入牧日比較!$C$7-AB186&gt;0,0,AQ185+1)</f>
        <v>#N/A</v>
      </c>
      <c r="AR186" t="e">
        <f>IF(入牧日比較!$C$7-AC186&gt;0,0,AR185+1)</f>
        <v>#N/A</v>
      </c>
      <c r="AS186" t="e">
        <f>IF(入牧日比較!$C$7-AD186&gt;0,0,AS185+1)</f>
        <v>#N/A</v>
      </c>
      <c r="AT186" t="e">
        <f>IF(入牧日比較!$C$7-AE186&gt;0,0,AT185+1)</f>
        <v>#N/A</v>
      </c>
      <c r="AU186" t="e">
        <f>IF(入牧日比較!$C$7-AF186&gt;0,0,AU185+1)</f>
        <v>#N/A</v>
      </c>
      <c r="AV186" s="1">
        <f t="shared" si="78"/>
        <v>42801</v>
      </c>
      <c r="AW186">
        <f t="shared" si="62"/>
        <v>0</v>
      </c>
    </row>
    <row r="187" spans="8:49" x14ac:dyDescent="0.45">
      <c r="H187" s="1" t="e">
        <f t="shared" si="79"/>
        <v>#N/A</v>
      </c>
      <c r="I187">
        <v>184</v>
      </c>
      <c r="J187" s="3">
        <f t="shared" si="59"/>
        <v>966.53366448298436</v>
      </c>
      <c r="K187" s="3">
        <f t="shared" si="60"/>
        <v>1015.2502104795198</v>
      </c>
      <c r="L187" s="3">
        <f t="shared" si="61"/>
        <v>626.9506321046714</v>
      </c>
      <c r="M187" t="e">
        <f>IF(H187&lt;入牧日比較!$C$10,0,入牧日比較!$C$9*0.02*入牧日比較!$C$8)</f>
        <v>#N/A</v>
      </c>
      <c r="N187" t="e">
        <f>IF($H187&lt;入牧日比較!$C$11,0,入牧日比較!$C$9*0.02*入牧日比較!$C$8)</f>
        <v>#N/A</v>
      </c>
      <c r="O187" t="e">
        <f>IF($H187&lt;入牧日比較!$C$12,0,入牧日比較!$C$9*0.02*入牧日比較!$C$8)</f>
        <v>#N/A</v>
      </c>
      <c r="P187" t="e">
        <f>IF($H187&lt;入牧日比較!$C$13,0,入牧日比較!$C$9*0.02*入牧日比較!$C$8)</f>
        <v>#N/A</v>
      </c>
      <c r="Q187" t="e">
        <f>IF($H187&lt;入牧日比較!$C$14,0,入牧日比較!$C$9*0.02*入牧日比較!$C$8)</f>
        <v>#N/A</v>
      </c>
      <c r="R187" s="3" t="e">
        <f t="shared" si="63"/>
        <v>#N/A</v>
      </c>
      <c r="S187" s="3" t="e">
        <f t="shared" si="64"/>
        <v>#N/A</v>
      </c>
      <c r="T187" s="3" t="e">
        <f t="shared" si="65"/>
        <v>#N/A</v>
      </c>
      <c r="U187" s="3" t="e">
        <f t="shared" si="66"/>
        <v>#N/A</v>
      </c>
      <c r="V187" s="3" t="e">
        <f t="shared" si="67"/>
        <v>#N/A</v>
      </c>
      <c r="W187" s="3" t="e">
        <f t="shared" si="68"/>
        <v>#N/A</v>
      </c>
      <c r="X187" s="3" t="e">
        <f t="shared" si="69"/>
        <v>#N/A</v>
      </c>
      <c r="Y187" s="3" t="e">
        <f t="shared" si="70"/>
        <v>#N/A</v>
      </c>
      <c r="Z187" s="3" t="e">
        <f t="shared" si="71"/>
        <v>#N/A</v>
      </c>
      <c r="AA187" s="3" t="e">
        <f t="shared" si="72"/>
        <v>#N/A</v>
      </c>
      <c r="AB187" s="3" t="e">
        <f t="shared" si="73"/>
        <v>#N/A</v>
      </c>
      <c r="AC187" s="3" t="e">
        <f t="shared" si="74"/>
        <v>#N/A</v>
      </c>
      <c r="AD187" s="3" t="e">
        <f t="shared" si="75"/>
        <v>#N/A</v>
      </c>
      <c r="AE187" s="3" t="e">
        <f t="shared" si="76"/>
        <v>#N/A</v>
      </c>
      <c r="AF187" s="3" t="e">
        <f t="shared" si="77"/>
        <v>#N/A</v>
      </c>
      <c r="AG187" t="e">
        <f>IF(入牧日比較!$C$7-R187&gt;0,0,AG186+1)</f>
        <v>#N/A</v>
      </c>
      <c r="AH187" t="e">
        <f>IF(入牧日比較!$C$7-S187&gt;0,0,AH186+1)</f>
        <v>#N/A</v>
      </c>
      <c r="AI187" t="e">
        <f>IF(入牧日比較!$C$7-T187&gt;0,0,AI186+1)</f>
        <v>#N/A</v>
      </c>
      <c r="AJ187" t="e">
        <f>IF(入牧日比較!$C$7-U187&gt;0,0,AJ186+1)</f>
        <v>#N/A</v>
      </c>
      <c r="AK187" t="e">
        <f>IF(入牧日比較!$C$7-V187&gt;0,0,AK186+1)</f>
        <v>#N/A</v>
      </c>
      <c r="AL187" t="e">
        <f>IF(入牧日比較!$C$7-W187&gt;0,0,AL186+1)</f>
        <v>#N/A</v>
      </c>
      <c r="AM187" t="e">
        <f>IF(入牧日比較!$C$7-X187&gt;0,0,AM186+1)</f>
        <v>#N/A</v>
      </c>
      <c r="AN187" t="e">
        <f>IF(入牧日比較!$C$7-Y187&gt;0,0,AN186+1)</f>
        <v>#N/A</v>
      </c>
      <c r="AO187" t="e">
        <f>IF(入牧日比較!$C$7-Z187&gt;0,0,AO186+1)</f>
        <v>#N/A</v>
      </c>
      <c r="AP187" t="e">
        <f>IF(入牧日比較!$C$7-AA187&gt;0,0,AP186+1)</f>
        <v>#N/A</v>
      </c>
      <c r="AQ187" t="e">
        <f>IF(入牧日比較!$C$7-AB187&gt;0,0,AQ186+1)</f>
        <v>#N/A</v>
      </c>
      <c r="AR187" t="e">
        <f>IF(入牧日比較!$C$7-AC187&gt;0,0,AR186+1)</f>
        <v>#N/A</v>
      </c>
      <c r="AS187" t="e">
        <f>IF(入牧日比較!$C$7-AD187&gt;0,0,AS186+1)</f>
        <v>#N/A</v>
      </c>
      <c r="AT187" t="e">
        <f>IF(入牧日比較!$C$7-AE187&gt;0,0,AT186+1)</f>
        <v>#N/A</v>
      </c>
      <c r="AU187" t="e">
        <f>IF(入牧日比較!$C$7-AF187&gt;0,0,AU186+1)</f>
        <v>#N/A</v>
      </c>
      <c r="AV187" s="1">
        <f t="shared" si="78"/>
        <v>42802</v>
      </c>
      <c r="AW187">
        <f t="shared" si="62"/>
        <v>0</v>
      </c>
    </row>
    <row r="188" spans="8:49" x14ac:dyDescent="0.45">
      <c r="H188" s="1" t="e">
        <f t="shared" si="79"/>
        <v>#N/A</v>
      </c>
      <c r="I188">
        <v>185</v>
      </c>
      <c r="J188" s="3">
        <f t="shared" si="59"/>
        <v>969.23868043300195</v>
      </c>
      <c r="K188" s="3">
        <f t="shared" si="60"/>
        <v>1016.0291502651519</v>
      </c>
      <c r="L188" s="3">
        <f t="shared" si="61"/>
        <v>627.48198737478629</v>
      </c>
      <c r="M188" t="e">
        <f>IF(H188&lt;入牧日比較!$C$10,0,入牧日比較!$C$9*0.02*入牧日比較!$C$8)</f>
        <v>#N/A</v>
      </c>
      <c r="N188" t="e">
        <f>IF($H188&lt;入牧日比較!$C$11,0,入牧日比較!$C$9*0.02*入牧日比較!$C$8)</f>
        <v>#N/A</v>
      </c>
      <c r="O188" t="e">
        <f>IF($H188&lt;入牧日比較!$C$12,0,入牧日比較!$C$9*0.02*入牧日比較!$C$8)</f>
        <v>#N/A</v>
      </c>
      <c r="P188" t="e">
        <f>IF($H188&lt;入牧日比較!$C$13,0,入牧日比較!$C$9*0.02*入牧日比較!$C$8)</f>
        <v>#N/A</v>
      </c>
      <c r="Q188" t="e">
        <f>IF($H188&lt;入牧日比較!$C$14,0,入牧日比較!$C$9*0.02*入牧日比較!$C$8)</f>
        <v>#N/A</v>
      </c>
      <c r="R188" s="3" t="e">
        <f t="shared" si="63"/>
        <v>#N/A</v>
      </c>
      <c r="S188" s="3" t="e">
        <f t="shared" si="64"/>
        <v>#N/A</v>
      </c>
      <c r="T188" s="3" t="e">
        <f t="shared" si="65"/>
        <v>#N/A</v>
      </c>
      <c r="U188" s="3" t="e">
        <f t="shared" si="66"/>
        <v>#N/A</v>
      </c>
      <c r="V188" s="3" t="e">
        <f t="shared" si="67"/>
        <v>#N/A</v>
      </c>
      <c r="W188" s="3" t="e">
        <f t="shared" si="68"/>
        <v>#N/A</v>
      </c>
      <c r="X188" s="3" t="e">
        <f t="shared" si="69"/>
        <v>#N/A</v>
      </c>
      <c r="Y188" s="3" t="e">
        <f t="shared" si="70"/>
        <v>#N/A</v>
      </c>
      <c r="Z188" s="3" t="e">
        <f t="shared" si="71"/>
        <v>#N/A</v>
      </c>
      <c r="AA188" s="3" t="e">
        <f t="shared" si="72"/>
        <v>#N/A</v>
      </c>
      <c r="AB188" s="3" t="e">
        <f t="shared" si="73"/>
        <v>#N/A</v>
      </c>
      <c r="AC188" s="3" t="e">
        <f t="shared" si="74"/>
        <v>#N/A</v>
      </c>
      <c r="AD188" s="3" t="e">
        <f t="shared" si="75"/>
        <v>#N/A</v>
      </c>
      <c r="AE188" s="3" t="e">
        <f t="shared" si="76"/>
        <v>#N/A</v>
      </c>
      <c r="AF188" s="3" t="e">
        <f t="shared" si="77"/>
        <v>#N/A</v>
      </c>
      <c r="AG188" t="e">
        <f>IF(入牧日比較!$C$7-R188&gt;0,0,AG187+1)</f>
        <v>#N/A</v>
      </c>
      <c r="AH188" t="e">
        <f>IF(入牧日比較!$C$7-S188&gt;0,0,AH187+1)</f>
        <v>#N/A</v>
      </c>
      <c r="AI188" t="e">
        <f>IF(入牧日比較!$C$7-T188&gt;0,0,AI187+1)</f>
        <v>#N/A</v>
      </c>
      <c r="AJ188" t="e">
        <f>IF(入牧日比較!$C$7-U188&gt;0,0,AJ187+1)</f>
        <v>#N/A</v>
      </c>
      <c r="AK188" t="e">
        <f>IF(入牧日比較!$C$7-V188&gt;0,0,AK187+1)</f>
        <v>#N/A</v>
      </c>
      <c r="AL188" t="e">
        <f>IF(入牧日比較!$C$7-W188&gt;0,0,AL187+1)</f>
        <v>#N/A</v>
      </c>
      <c r="AM188" t="e">
        <f>IF(入牧日比較!$C$7-X188&gt;0,0,AM187+1)</f>
        <v>#N/A</v>
      </c>
      <c r="AN188" t="e">
        <f>IF(入牧日比較!$C$7-Y188&gt;0,0,AN187+1)</f>
        <v>#N/A</v>
      </c>
      <c r="AO188" t="e">
        <f>IF(入牧日比較!$C$7-Z188&gt;0,0,AO187+1)</f>
        <v>#N/A</v>
      </c>
      <c r="AP188" t="e">
        <f>IF(入牧日比較!$C$7-AA188&gt;0,0,AP187+1)</f>
        <v>#N/A</v>
      </c>
      <c r="AQ188" t="e">
        <f>IF(入牧日比較!$C$7-AB188&gt;0,0,AQ187+1)</f>
        <v>#N/A</v>
      </c>
      <c r="AR188" t="e">
        <f>IF(入牧日比較!$C$7-AC188&gt;0,0,AR187+1)</f>
        <v>#N/A</v>
      </c>
      <c r="AS188" t="e">
        <f>IF(入牧日比較!$C$7-AD188&gt;0,0,AS187+1)</f>
        <v>#N/A</v>
      </c>
      <c r="AT188" t="e">
        <f>IF(入牧日比較!$C$7-AE188&gt;0,0,AT187+1)</f>
        <v>#N/A</v>
      </c>
      <c r="AU188" t="e">
        <f>IF(入牧日比較!$C$7-AF188&gt;0,0,AU187+1)</f>
        <v>#N/A</v>
      </c>
      <c r="AV188" s="1">
        <f t="shared" si="78"/>
        <v>42803</v>
      </c>
      <c r="AW188">
        <f t="shared" si="62"/>
        <v>0</v>
      </c>
    </row>
    <row r="189" spans="8:49" x14ac:dyDescent="0.45">
      <c r="H189" s="1" t="e">
        <f t="shared" si="79"/>
        <v>#N/A</v>
      </c>
      <c r="I189">
        <v>186</v>
      </c>
      <c r="J189" s="3">
        <f t="shared" si="59"/>
        <v>971.89119814712092</v>
      </c>
      <c r="K189" s="3">
        <f t="shared" si="60"/>
        <v>1016.7840794147031</v>
      </c>
      <c r="L189" s="3">
        <f t="shared" si="61"/>
        <v>627.99785756403537</v>
      </c>
      <c r="M189" t="e">
        <f>IF(H189&lt;入牧日比較!$C$10,0,入牧日比較!$C$9*0.02*入牧日比較!$C$8)</f>
        <v>#N/A</v>
      </c>
      <c r="N189" t="e">
        <f>IF($H189&lt;入牧日比較!$C$11,0,入牧日比較!$C$9*0.02*入牧日比較!$C$8)</f>
        <v>#N/A</v>
      </c>
      <c r="O189" t="e">
        <f>IF($H189&lt;入牧日比較!$C$12,0,入牧日比較!$C$9*0.02*入牧日比較!$C$8)</f>
        <v>#N/A</v>
      </c>
      <c r="P189" t="e">
        <f>IF($H189&lt;入牧日比較!$C$13,0,入牧日比較!$C$9*0.02*入牧日比較!$C$8)</f>
        <v>#N/A</v>
      </c>
      <c r="Q189" t="e">
        <f>IF($H189&lt;入牧日比較!$C$14,0,入牧日比較!$C$9*0.02*入牧日比較!$C$8)</f>
        <v>#N/A</v>
      </c>
      <c r="R189" s="3" t="e">
        <f t="shared" si="63"/>
        <v>#N/A</v>
      </c>
      <c r="S189" s="3" t="e">
        <f t="shared" si="64"/>
        <v>#N/A</v>
      </c>
      <c r="T189" s="3" t="e">
        <f t="shared" si="65"/>
        <v>#N/A</v>
      </c>
      <c r="U189" s="3" t="e">
        <f t="shared" si="66"/>
        <v>#N/A</v>
      </c>
      <c r="V189" s="3" t="e">
        <f t="shared" si="67"/>
        <v>#N/A</v>
      </c>
      <c r="W189" s="3" t="e">
        <f t="shared" si="68"/>
        <v>#N/A</v>
      </c>
      <c r="X189" s="3" t="e">
        <f t="shared" si="69"/>
        <v>#N/A</v>
      </c>
      <c r="Y189" s="3" t="e">
        <f t="shared" si="70"/>
        <v>#N/A</v>
      </c>
      <c r="Z189" s="3" t="e">
        <f t="shared" si="71"/>
        <v>#N/A</v>
      </c>
      <c r="AA189" s="3" t="e">
        <f t="shared" si="72"/>
        <v>#N/A</v>
      </c>
      <c r="AB189" s="3" t="e">
        <f t="shared" si="73"/>
        <v>#N/A</v>
      </c>
      <c r="AC189" s="3" t="e">
        <f t="shared" si="74"/>
        <v>#N/A</v>
      </c>
      <c r="AD189" s="3" t="e">
        <f t="shared" si="75"/>
        <v>#N/A</v>
      </c>
      <c r="AE189" s="3" t="e">
        <f t="shared" si="76"/>
        <v>#N/A</v>
      </c>
      <c r="AF189" s="3" t="e">
        <f t="shared" si="77"/>
        <v>#N/A</v>
      </c>
      <c r="AG189" t="e">
        <f>IF(入牧日比較!$C$7-R189&gt;0,0,AG188+1)</f>
        <v>#N/A</v>
      </c>
      <c r="AH189" t="e">
        <f>IF(入牧日比較!$C$7-S189&gt;0,0,AH188+1)</f>
        <v>#N/A</v>
      </c>
      <c r="AI189" t="e">
        <f>IF(入牧日比較!$C$7-T189&gt;0,0,AI188+1)</f>
        <v>#N/A</v>
      </c>
      <c r="AJ189" t="e">
        <f>IF(入牧日比較!$C$7-U189&gt;0,0,AJ188+1)</f>
        <v>#N/A</v>
      </c>
      <c r="AK189" t="e">
        <f>IF(入牧日比較!$C$7-V189&gt;0,0,AK188+1)</f>
        <v>#N/A</v>
      </c>
      <c r="AL189" t="e">
        <f>IF(入牧日比較!$C$7-W189&gt;0,0,AL188+1)</f>
        <v>#N/A</v>
      </c>
      <c r="AM189" t="e">
        <f>IF(入牧日比較!$C$7-X189&gt;0,0,AM188+1)</f>
        <v>#N/A</v>
      </c>
      <c r="AN189" t="e">
        <f>IF(入牧日比較!$C$7-Y189&gt;0,0,AN188+1)</f>
        <v>#N/A</v>
      </c>
      <c r="AO189" t="e">
        <f>IF(入牧日比較!$C$7-Z189&gt;0,0,AO188+1)</f>
        <v>#N/A</v>
      </c>
      <c r="AP189" t="e">
        <f>IF(入牧日比較!$C$7-AA189&gt;0,0,AP188+1)</f>
        <v>#N/A</v>
      </c>
      <c r="AQ189" t="e">
        <f>IF(入牧日比較!$C$7-AB189&gt;0,0,AQ188+1)</f>
        <v>#N/A</v>
      </c>
      <c r="AR189" t="e">
        <f>IF(入牧日比較!$C$7-AC189&gt;0,0,AR188+1)</f>
        <v>#N/A</v>
      </c>
      <c r="AS189" t="e">
        <f>IF(入牧日比較!$C$7-AD189&gt;0,0,AS188+1)</f>
        <v>#N/A</v>
      </c>
      <c r="AT189" t="e">
        <f>IF(入牧日比較!$C$7-AE189&gt;0,0,AT188+1)</f>
        <v>#N/A</v>
      </c>
      <c r="AU189" t="e">
        <f>IF(入牧日比較!$C$7-AF189&gt;0,0,AU188+1)</f>
        <v>#N/A</v>
      </c>
      <c r="AV189" s="1">
        <f t="shared" si="78"/>
        <v>42804</v>
      </c>
      <c r="AW189">
        <f t="shared" si="62"/>
        <v>0</v>
      </c>
    </row>
    <row r="190" spans="8:49" x14ac:dyDescent="0.45">
      <c r="H190" s="1" t="e">
        <f t="shared" si="79"/>
        <v>#N/A</v>
      </c>
      <c r="I190">
        <v>187</v>
      </c>
      <c r="J190" s="3">
        <f t="shared" si="59"/>
        <v>974.49207752641621</v>
      </c>
      <c r="K190" s="3">
        <f t="shared" si="60"/>
        <v>1017.5157206226288</v>
      </c>
      <c r="L190" s="3">
        <f t="shared" si="61"/>
        <v>628.49868143012918</v>
      </c>
      <c r="M190" t="e">
        <f>IF(H190&lt;入牧日比較!$C$10,0,入牧日比較!$C$9*0.02*入牧日比較!$C$8)</f>
        <v>#N/A</v>
      </c>
      <c r="N190" t="e">
        <f>IF($H190&lt;入牧日比較!$C$11,0,入牧日比較!$C$9*0.02*入牧日比較!$C$8)</f>
        <v>#N/A</v>
      </c>
      <c r="O190" t="e">
        <f>IF($H190&lt;入牧日比較!$C$12,0,入牧日比較!$C$9*0.02*入牧日比較!$C$8)</f>
        <v>#N/A</v>
      </c>
      <c r="P190" t="e">
        <f>IF($H190&lt;入牧日比較!$C$13,0,入牧日比較!$C$9*0.02*入牧日比較!$C$8)</f>
        <v>#N/A</v>
      </c>
      <c r="Q190" t="e">
        <f>IF($H190&lt;入牧日比較!$C$14,0,入牧日比較!$C$9*0.02*入牧日比較!$C$8)</f>
        <v>#N/A</v>
      </c>
      <c r="R190" s="3" t="e">
        <f t="shared" si="63"/>
        <v>#N/A</v>
      </c>
      <c r="S190" s="3" t="e">
        <f t="shared" si="64"/>
        <v>#N/A</v>
      </c>
      <c r="T190" s="3" t="e">
        <f t="shared" si="65"/>
        <v>#N/A</v>
      </c>
      <c r="U190" s="3" t="e">
        <f t="shared" si="66"/>
        <v>#N/A</v>
      </c>
      <c r="V190" s="3" t="e">
        <f t="shared" si="67"/>
        <v>#N/A</v>
      </c>
      <c r="W190" s="3" t="e">
        <f t="shared" si="68"/>
        <v>#N/A</v>
      </c>
      <c r="X190" s="3" t="e">
        <f t="shared" si="69"/>
        <v>#N/A</v>
      </c>
      <c r="Y190" s="3" t="e">
        <f t="shared" si="70"/>
        <v>#N/A</v>
      </c>
      <c r="Z190" s="3" t="e">
        <f t="shared" si="71"/>
        <v>#N/A</v>
      </c>
      <c r="AA190" s="3" t="e">
        <f t="shared" si="72"/>
        <v>#N/A</v>
      </c>
      <c r="AB190" s="3" t="e">
        <f t="shared" si="73"/>
        <v>#N/A</v>
      </c>
      <c r="AC190" s="3" t="e">
        <f t="shared" si="74"/>
        <v>#N/A</v>
      </c>
      <c r="AD190" s="3" t="e">
        <f t="shared" si="75"/>
        <v>#N/A</v>
      </c>
      <c r="AE190" s="3" t="e">
        <f t="shared" si="76"/>
        <v>#N/A</v>
      </c>
      <c r="AF190" s="3" t="e">
        <f t="shared" si="77"/>
        <v>#N/A</v>
      </c>
      <c r="AG190" t="e">
        <f>IF(入牧日比較!$C$7-R190&gt;0,0,AG189+1)</f>
        <v>#N/A</v>
      </c>
      <c r="AH190" t="e">
        <f>IF(入牧日比較!$C$7-S190&gt;0,0,AH189+1)</f>
        <v>#N/A</v>
      </c>
      <c r="AI190" t="e">
        <f>IF(入牧日比較!$C$7-T190&gt;0,0,AI189+1)</f>
        <v>#N/A</v>
      </c>
      <c r="AJ190" t="e">
        <f>IF(入牧日比較!$C$7-U190&gt;0,0,AJ189+1)</f>
        <v>#N/A</v>
      </c>
      <c r="AK190" t="e">
        <f>IF(入牧日比較!$C$7-V190&gt;0,0,AK189+1)</f>
        <v>#N/A</v>
      </c>
      <c r="AL190" t="e">
        <f>IF(入牧日比較!$C$7-W190&gt;0,0,AL189+1)</f>
        <v>#N/A</v>
      </c>
      <c r="AM190" t="e">
        <f>IF(入牧日比較!$C$7-X190&gt;0,0,AM189+1)</f>
        <v>#N/A</v>
      </c>
      <c r="AN190" t="e">
        <f>IF(入牧日比較!$C$7-Y190&gt;0,0,AN189+1)</f>
        <v>#N/A</v>
      </c>
      <c r="AO190" t="e">
        <f>IF(入牧日比較!$C$7-Z190&gt;0,0,AO189+1)</f>
        <v>#N/A</v>
      </c>
      <c r="AP190" t="e">
        <f>IF(入牧日比較!$C$7-AA190&gt;0,0,AP189+1)</f>
        <v>#N/A</v>
      </c>
      <c r="AQ190" t="e">
        <f>IF(入牧日比較!$C$7-AB190&gt;0,0,AQ189+1)</f>
        <v>#N/A</v>
      </c>
      <c r="AR190" t="e">
        <f>IF(入牧日比較!$C$7-AC190&gt;0,0,AR189+1)</f>
        <v>#N/A</v>
      </c>
      <c r="AS190" t="e">
        <f>IF(入牧日比較!$C$7-AD190&gt;0,0,AS189+1)</f>
        <v>#N/A</v>
      </c>
      <c r="AT190" t="e">
        <f>IF(入牧日比較!$C$7-AE190&gt;0,0,AT189+1)</f>
        <v>#N/A</v>
      </c>
      <c r="AU190" t="e">
        <f>IF(入牧日比較!$C$7-AF190&gt;0,0,AU189+1)</f>
        <v>#N/A</v>
      </c>
      <c r="AV190" s="1">
        <f t="shared" si="78"/>
        <v>42805</v>
      </c>
      <c r="AW190">
        <f t="shared" si="62"/>
        <v>0</v>
      </c>
    </row>
    <row r="191" spans="8:49" x14ac:dyDescent="0.45">
      <c r="H191" s="1" t="e">
        <f t="shared" si="79"/>
        <v>#N/A</v>
      </c>
      <c r="I191">
        <v>188</v>
      </c>
      <c r="J191" s="3">
        <f t="shared" si="59"/>
        <v>977.0421714290668</v>
      </c>
      <c r="K191" s="3">
        <f t="shared" si="60"/>
        <v>1018.224775915084</v>
      </c>
      <c r="L191" s="3">
        <f t="shared" si="61"/>
        <v>628.9848860387516</v>
      </c>
      <c r="M191" t="e">
        <f>IF(H191&lt;入牧日比較!$C$10,0,入牧日比較!$C$9*0.02*入牧日比較!$C$8)</f>
        <v>#N/A</v>
      </c>
      <c r="N191" t="e">
        <f>IF($H191&lt;入牧日比較!$C$11,0,入牧日比較!$C$9*0.02*入牧日比較!$C$8)</f>
        <v>#N/A</v>
      </c>
      <c r="O191" t="e">
        <f>IF($H191&lt;入牧日比較!$C$12,0,入牧日比較!$C$9*0.02*入牧日比較!$C$8)</f>
        <v>#N/A</v>
      </c>
      <c r="P191" t="e">
        <f>IF($H191&lt;入牧日比較!$C$13,0,入牧日比較!$C$9*0.02*入牧日比較!$C$8)</f>
        <v>#N/A</v>
      </c>
      <c r="Q191" t="e">
        <f>IF($H191&lt;入牧日比較!$C$14,0,入牧日比較!$C$9*0.02*入牧日比較!$C$8)</f>
        <v>#N/A</v>
      </c>
      <c r="R191" s="3" t="e">
        <f t="shared" si="63"/>
        <v>#N/A</v>
      </c>
      <c r="S191" s="3" t="e">
        <f t="shared" si="64"/>
        <v>#N/A</v>
      </c>
      <c r="T191" s="3" t="e">
        <f t="shared" si="65"/>
        <v>#N/A</v>
      </c>
      <c r="U191" s="3" t="e">
        <f t="shared" si="66"/>
        <v>#N/A</v>
      </c>
      <c r="V191" s="3" t="e">
        <f t="shared" si="67"/>
        <v>#N/A</v>
      </c>
      <c r="W191" s="3" t="e">
        <f t="shared" si="68"/>
        <v>#N/A</v>
      </c>
      <c r="X191" s="3" t="e">
        <f t="shared" si="69"/>
        <v>#N/A</v>
      </c>
      <c r="Y191" s="3" t="e">
        <f t="shared" si="70"/>
        <v>#N/A</v>
      </c>
      <c r="Z191" s="3" t="e">
        <f t="shared" si="71"/>
        <v>#N/A</v>
      </c>
      <c r="AA191" s="3" t="e">
        <f t="shared" si="72"/>
        <v>#N/A</v>
      </c>
      <c r="AB191" s="3" t="e">
        <f t="shared" si="73"/>
        <v>#N/A</v>
      </c>
      <c r="AC191" s="3" t="e">
        <f t="shared" si="74"/>
        <v>#N/A</v>
      </c>
      <c r="AD191" s="3" t="e">
        <f t="shared" si="75"/>
        <v>#N/A</v>
      </c>
      <c r="AE191" s="3" t="e">
        <f t="shared" si="76"/>
        <v>#N/A</v>
      </c>
      <c r="AF191" s="3" t="e">
        <f t="shared" si="77"/>
        <v>#N/A</v>
      </c>
      <c r="AG191" t="e">
        <f>IF(入牧日比較!$C$7-R191&gt;0,0,AG190+1)</f>
        <v>#N/A</v>
      </c>
      <c r="AH191" t="e">
        <f>IF(入牧日比較!$C$7-S191&gt;0,0,AH190+1)</f>
        <v>#N/A</v>
      </c>
      <c r="AI191" t="e">
        <f>IF(入牧日比較!$C$7-T191&gt;0,0,AI190+1)</f>
        <v>#N/A</v>
      </c>
      <c r="AJ191" t="e">
        <f>IF(入牧日比較!$C$7-U191&gt;0,0,AJ190+1)</f>
        <v>#N/A</v>
      </c>
      <c r="AK191" t="e">
        <f>IF(入牧日比較!$C$7-V191&gt;0,0,AK190+1)</f>
        <v>#N/A</v>
      </c>
      <c r="AL191" t="e">
        <f>IF(入牧日比較!$C$7-W191&gt;0,0,AL190+1)</f>
        <v>#N/A</v>
      </c>
      <c r="AM191" t="e">
        <f>IF(入牧日比較!$C$7-X191&gt;0,0,AM190+1)</f>
        <v>#N/A</v>
      </c>
      <c r="AN191" t="e">
        <f>IF(入牧日比較!$C$7-Y191&gt;0,0,AN190+1)</f>
        <v>#N/A</v>
      </c>
      <c r="AO191" t="e">
        <f>IF(入牧日比較!$C$7-Z191&gt;0,0,AO190+1)</f>
        <v>#N/A</v>
      </c>
      <c r="AP191" t="e">
        <f>IF(入牧日比較!$C$7-AA191&gt;0,0,AP190+1)</f>
        <v>#N/A</v>
      </c>
      <c r="AQ191" t="e">
        <f>IF(入牧日比較!$C$7-AB191&gt;0,0,AQ190+1)</f>
        <v>#N/A</v>
      </c>
      <c r="AR191" t="e">
        <f>IF(入牧日比較!$C$7-AC191&gt;0,0,AR190+1)</f>
        <v>#N/A</v>
      </c>
      <c r="AS191" t="e">
        <f>IF(入牧日比較!$C$7-AD191&gt;0,0,AS190+1)</f>
        <v>#N/A</v>
      </c>
      <c r="AT191" t="e">
        <f>IF(入牧日比較!$C$7-AE191&gt;0,0,AT190+1)</f>
        <v>#N/A</v>
      </c>
      <c r="AU191" t="e">
        <f>IF(入牧日比較!$C$7-AF191&gt;0,0,AU190+1)</f>
        <v>#N/A</v>
      </c>
      <c r="AV191" s="1">
        <f t="shared" si="78"/>
        <v>42806</v>
      </c>
      <c r="AW191">
        <f t="shared" si="62"/>
        <v>0</v>
      </c>
    </row>
    <row r="192" spans="8:49" x14ac:dyDescent="0.45">
      <c r="H192" s="1" t="e">
        <f t="shared" si="79"/>
        <v>#N/A</v>
      </c>
      <c r="I192">
        <v>189</v>
      </c>
      <c r="J192" s="3">
        <f t="shared" si="59"/>
        <v>979.54232537590417</v>
      </c>
      <c r="K192" s="3">
        <f t="shared" si="60"/>
        <v>1018.9119271726692</v>
      </c>
      <c r="L192" s="3">
        <f t="shared" si="61"/>
        <v>629.4568870306955</v>
      </c>
      <c r="M192" t="e">
        <f>IF(H192&lt;入牧日比較!$C$10,0,入牧日比較!$C$9*0.02*入牧日比較!$C$8)</f>
        <v>#N/A</v>
      </c>
      <c r="N192" t="e">
        <f>IF($H192&lt;入牧日比較!$C$11,0,入牧日比較!$C$9*0.02*入牧日比較!$C$8)</f>
        <v>#N/A</v>
      </c>
      <c r="O192" t="e">
        <f>IF($H192&lt;入牧日比較!$C$12,0,入牧日比較!$C$9*0.02*入牧日比較!$C$8)</f>
        <v>#N/A</v>
      </c>
      <c r="P192" t="e">
        <f>IF($H192&lt;入牧日比較!$C$13,0,入牧日比較!$C$9*0.02*入牧日比較!$C$8)</f>
        <v>#N/A</v>
      </c>
      <c r="Q192" t="e">
        <f>IF($H192&lt;入牧日比較!$C$14,0,入牧日比較!$C$9*0.02*入牧日比較!$C$8)</f>
        <v>#N/A</v>
      </c>
      <c r="R192" s="3" t="e">
        <f t="shared" si="63"/>
        <v>#N/A</v>
      </c>
      <c r="S192" s="3" t="e">
        <f t="shared" si="64"/>
        <v>#N/A</v>
      </c>
      <c r="T192" s="3" t="e">
        <f t="shared" si="65"/>
        <v>#N/A</v>
      </c>
      <c r="U192" s="3" t="e">
        <f t="shared" si="66"/>
        <v>#N/A</v>
      </c>
      <c r="V192" s="3" t="e">
        <f t="shared" si="67"/>
        <v>#N/A</v>
      </c>
      <c r="W192" s="3" t="e">
        <f t="shared" si="68"/>
        <v>#N/A</v>
      </c>
      <c r="X192" s="3" t="e">
        <f t="shared" si="69"/>
        <v>#N/A</v>
      </c>
      <c r="Y192" s="3" t="e">
        <f t="shared" si="70"/>
        <v>#N/A</v>
      </c>
      <c r="Z192" s="3" t="e">
        <f t="shared" si="71"/>
        <v>#N/A</v>
      </c>
      <c r="AA192" s="3" t="e">
        <f t="shared" si="72"/>
        <v>#N/A</v>
      </c>
      <c r="AB192" s="3" t="e">
        <f t="shared" si="73"/>
        <v>#N/A</v>
      </c>
      <c r="AC192" s="3" t="e">
        <f t="shared" si="74"/>
        <v>#N/A</v>
      </c>
      <c r="AD192" s="3" t="e">
        <f t="shared" si="75"/>
        <v>#N/A</v>
      </c>
      <c r="AE192" s="3" t="e">
        <f t="shared" si="76"/>
        <v>#N/A</v>
      </c>
      <c r="AF192" s="3" t="e">
        <f t="shared" si="77"/>
        <v>#N/A</v>
      </c>
      <c r="AG192" t="e">
        <f>IF(入牧日比較!$C$7-R192&gt;0,0,AG191+1)</f>
        <v>#N/A</v>
      </c>
      <c r="AH192" t="e">
        <f>IF(入牧日比較!$C$7-S192&gt;0,0,AH191+1)</f>
        <v>#N/A</v>
      </c>
      <c r="AI192" t="e">
        <f>IF(入牧日比較!$C$7-T192&gt;0,0,AI191+1)</f>
        <v>#N/A</v>
      </c>
      <c r="AJ192" t="e">
        <f>IF(入牧日比較!$C$7-U192&gt;0,0,AJ191+1)</f>
        <v>#N/A</v>
      </c>
      <c r="AK192" t="e">
        <f>IF(入牧日比較!$C$7-V192&gt;0,0,AK191+1)</f>
        <v>#N/A</v>
      </c>
      <c r="AL192" t="e">
        <f>IF(入牧日比較!$C$7-W192&gt;0,0,AL191+1)</f>
        <v>#N/A</v>
      </c>
      <c r="AM192" t="e">
        <f>IF(入牧日比較!$C$7-X192&gt;0,0,AM191+1)</f>
        <v>#N/A</v>
      </c>
      <c r="AN192" t="e">
        <f>IF(入牧日比較!$C$7-Y192&gt;0,0,AN191+1)</f>
        <v>#N/A</v>
      </c>
      <c r="AO192" t="e">
        <f>IF(入牧日比較!$C$7-Z192&gt;0,0,AO191+1)</f>
        <v>#N/A</v>
      </c>
      <c r="AP192" t="e">
        <f>IF(入牧日比較!$C$7-AA192&gt;0,0,AP191+1)</f>
        <v>#N/A</v>
      </c>
      <c r="AQ192" t="e">
        <f>IF(入牧日比較!$C$7-AB192&gt;0,0,AQ191+1)</f>
        <v>#N/A</v>
      </c>
      <c r="AR192" t="e">
        <f>IF(入牧日比較!$C$7-AC192&gt;0,0,AR191+1)</f>
        <v>#N/A</v>
      </c>
      <c r="AS192" t="e">
        <f>IF(入牧日比較!$C$7-AD192&gt;0,0,AS191+1)</f>
        <v>#N/A</v>
      </c>
      <c r="AT192" t="e">
        <f>IF(入牧日比較!$C$7-AE192&gt;0,0,AT191+1)</f>
        <v>#N/A</v>
      </c>
      <c r="AU192" t="e">
        <f>IF(入牧日比較!$C$7-AF192&gt;0,0,AU191+1)</f>
        <v>#N/A</v>
      </c>
      <c r="AV192" s="1">
        <f t="shared" si="78"/>
        <v>42807</v>
      </c>
      <c r="AW192">
        <f t="shared" si="62"/>
        <v>0</v>
      </c>
    </row>
    <row r="193" spans="8:49" x14ac:dyDescent="0.45">
      <c r="H193" s="1" t="e">
        <f t="shared" si="79"/>
        <v>#N/A</v>
      </c>
      <c r="I193">
        <v>190</v>
      </c>
      <c r="J193" s="3">
        <f t="shared" si="59"/>
        <v>981.99337727772706</v>
      </c>
      <c r="K193" s="3">
        <f t="shared" si="60"/>
        <v>1019.5778366444257</v>
      </c>
      <c r="L193" s="3">
        <f t="shared" si="61"/>
        <v>629.91508888568546</v>
      </c>
      <c r="M193" t="e">
        <f>IF(H193&lt;入牧日比較!$C$10,0,入牧日比較!$C$9*0.02*入牧日比較!$C$8)</f>
        <v>#N/A</v>
      </c>
      <c r="N193" t="e">
        <f>IF($H193&lt;入牧日比較!$C$11,0,入牧日比較!$C$9*0.02*入牧日比較!$C$8)</f>
        <v>#N/A</v>
      </c>
      <c r="O193" t="e">
        <f>IF($H193&lt;入牧日比較!$C$12,0,入牧日比較!$C$9*0.02*入牧日比較!$C$8)</f>
        <v>#N/A</v>
      </c>
      <c r="P193" t="e">
        <f>IF($H193&lt;入牧日比較!$C$13,0,入牧日比較!$C$9*0.02*入牧日比較!$C$8)</f>
        <v>#N/A</v>
      </c>
      <c r="Q193" t="e">
        <f>IF($H193&lt;入牧日比較!$C$14,0,入牧日比較!$C$9*0.02*入牧日比較!$C$8)</f>
        <v>#N/A</v>
      </c>
      <c r="R193" s="3" t="e">
        <f t="shared" si="63"/>
        <v>#N/A</v>
      </c>
      <c r="S193" s="3" t="e">
        <f t="shared" si="64"/>
        <v>#N/A</v>
      </c>
      <c r="T193" s="3" t="e">
        <f t="shared" si="65"/>
        <v>#N/A</v>
      </c>
      <c r="U193" s="3" t="e">
        <f t="shared" si="66"/>
        <v>#N/A</v>
      </c>
      <c r="V193" s="3" t="e">
        <f t="shared" si="67"/>
        <v>#N/A</v>
      </c>
      <c r="W193" s="3" t="e">
        <f t="shared" si="68"/>
        <v>#N/A</v>
      </c>
      <c r="X193" s="3" t="e">
        <f t="shared" si="69"/>
        <v>#N/A</v>
      </c>
      <c r="Y193" s="3" t="e">
        <f t="shared" si="70"/>
        <v>#N/A</v>
      </c>
      <c r="Z193" s="3" t="e">
        <f t="shared" si="71"/>
        <v>#N/A</v>
      </c>
      <c r="AA193" s="3" t="e">
        <f t="shared" si="72"/>
        <v>#N/A</v>
      </c>
      <c r="AB193" s="3" t="e">
        <f t="shared" si="73"/>
        <v>#N/A</v>
      </c>
      <c r="AC193" s="3" t="e">
        <f t="shared" si="74"/>
        <v>#N/A</v>
      </c>
      <c r="AD193" s="3" t="e">
        <f t="shared" si="75"/>
        <v>#N/A</v>
      </c>
      <c r="AE193" s="3" t="e">
        <f t="shared" si="76"/>
        <v>#N/A</v>
      </c>
      <c r="AF193" s="3" t="e">
        <f t="shared" si="77"/>
        <v>#N/A</v>
      </c>
      <c r="AG193" t="e">
        <f>IF(入牧日比較!$C$7-R193&gt;0,0,AG192+1)</f>
        <v>#N/A</v>
      </c>
      <c r="AH193" t="e">
        <f>IF(入牧日比較!$C$7-S193&gt;0,0,AH192+1)</f>
        <v>#N/A</v>
      </c>
      <c r="AI193" t="e">
        <f>IF(入牧日比較!$C$7-T193&gt;0,0,AI192+1)</f>
        <v>#N/A</v>
      </c>
      <c r="AJ193" t="e">
        <f>IF(入牧日比較!$C$7-U193&gt;0,0,AJ192+1)</f>
        <v>#N/A</v>
      </c>
      <c r="AK193" t="e">
        <f>IF(入牧日比較!$C$7-V193&gt;0,0,AK192+1)</f>
        <v>#N/A</v>
      </c>
      <c r="AL193" t="e">
        <f>IF(入牧日比較!$C$7-W193&gt;0,0,AL192+1)</f>
        <v>#N/A</v>
      </c>
      <c r="AM193" t="e">
        <f>IF(入牧日比較!$C$7-X193&gt;0,0,AM192+1)</f>
        <v>#N/A</v>
      </c>
      <c r="AN193" t="e">
        <f>IF(入牧日比較!$C$7-Y193&gt;0,0,AN192+1)</f>
        <v>#N/A</v>
      </c>
      <c r="AO193" t="e">
        <f>IF(入牧日比較!$C$7-Z193&gt;0,0,AO192+1)</f>
        <v>#N/A</v>
      </c>
      <c r="AP193" t="e">
        <f>IF(入牧日比較!$C$7-AA193&gt;0,0,AP192+1)</f>
        <v>#N/A</v>
      </c>
      <c r="AQ193" t="e">
        <f>IF(入牧日比較!$C$7-AB193&gt;0,0,AQ192+1)</f>
        <v>#N/A</v>
      </c>
      <c r="AR193" t="e">
        <f>IF(入牧日比較!$C$7-AC193&gt;0,0,AR192+1)</f>
        <v>#N/A</v>
      </c>
      <c r="AS193" t="e">
        <f>IF(入牧日比較!$C$7-AD193&gt;0,0,AS192+1)</f>
        <v>#N/A</v>
      </c>
      <c r="AT193" t="e">
        <f>IF(入牧日比較!$C$7-AE193&gt;0,0,AT192+1)</f>
        <v>#N/A</v>
      </c>
      <c r="AU193" t="e">
        <f>IF(入牧日比較!$C$7-AF193&gt;0,0,AU192+1)</f>
        <v>#N/A</v>
      </c>
      <c r="AV193" s="1">
        <f t="shared" si="78"/>
        <v>42808</v>
      </c>
      <c r="AW193">
        <f t="shared" si="62"/>
        <v>0</v>
      </c>
    </row>
    <row r="194" spans="8:49" x14ac:dyDescent="0.45">
      <c r="H194" s="1" t="e">
        <f t="shared" si="79"/>
        <v>#N/A</v>
      </c>
      <c r="I194">
        <v>191</v>
      </c>
      <c r="J194" s="3">
        <f t="shared" si="59"/>
        <v>984.39615718349705</v>
      </c>
      <c r="K194" s="3">
        <f t="shared" si="60"/>
        <v>1020.2231474529003</v>
      </c>
      <c r="L194" s="3">
        <f t="shared" si="61"/>
        <v>630.35988518272779</v>
      </c>
      <c r="M194" t="e">
        <f>IF(H194&lt;入牧日比較!$C$10,0,入牧日比較!$C$9*0.02*入牧日比較!$C$8)</f>
        <v>#N/A</v>
      </c>
      <c r="N194" t="e">
        <f>IF($H194&lt;入牧日比較!$C$11,0,入牧日比較!$C$9*0.02*入牧日比較!$C$8)</f>
        <v>#N/A</v>
      </c>
      <c r="O194" t="e">
        <f>IF($H194&lt;入牧日比較!$C$12,0,入牧日比較!$C$9*0.02*入牧日比較!$C$8)</f>
        <v>#N/A</v>
      </c>
      <c r="P194" t="e">
        <f>IF($H194&lt;入牧日比較!$C$13,0,入牧日比較!$C$9*0.02*入牧日比較!$C$8)</f>
        <v>#N/A</v>
      </c>
      <c r="Q194" t="e">
        <f>IF($H194&lt;入牧日比較!$C$14,0,入牧日比較!$C$9*0.02*入牧日比較!$C$8)</f>
        <v>#N/A</v>
      </c>
      <c r="R194" s="3" t="e">
        <f t="shared" si="63"/>
        <v>#N/A</v>
      </c>
      <c r="S194" s="3" t="e">
        <f t="shared" si="64"/>
        <v>#N/A</v>
      </c>
      <c r="T194" s="3" t="e">
        <f t="shared" si="65"/>
        <v>#N/A</v>
      </c>
      <c r="U194" s="3" t="e">
        <f t="shared" si="66"/>
        <v>#N/A</v>
      </c>
      <c r="V194" s="3" t="e">
        <f t="shared" si="67"/>
        <v>#N/A</v>
      </c>
      <c r="W194" s="3" t="e">
        <f t="shared" si="68"/>
        <v>#N/A</v>
      </c>
      <c r="X194" s="3" t="e">
        <f t="shared" si="69"/>
        <v>#N/A</v>
      </c>
      <c r="Y194" s="3" t="e">
        <f t="shared" si="70"/>
        <v>#N/A</v>
      </c>
      <c r="Z194" s="3" t="e">
        <f t="shared" si="71"/>
        <v>#N/A</v>
      </c>
      <c r="AA194" s="3" t="e">
        <f t="shared" si="72"/>
        <v>#N/A</v>
      </c>
      <c r="AB194" s="3" t="e">
        <f t="shared" si="73"/>
        <v>#N/A</v>
      </c>
      <c r="AC194" s="3" t="e">
        <f t="shared" si="74"/>
        <v>#N/A</v>
      </c>
      <c r="AD194" s="3" t="e">
        <f t="shared" si="75"/>
        <v>#N/A</v>
      </c>
      <c r="AE194" s="3" t="e">
        <f t="shared" si="76"/>
        <v>#N/A</v>
      </c>
      <c r="AF194" s="3" t="e">
        <f t="shared" si="77"/>
        <v>#N/A</v>
      </c>
      <c r="AG194" t="e">
        <f>IF(入牧日比較!$C$7-R194&gt;0,0,AG193+1)</f>
        <v>#N/A</v>
      </c>
      <c r="AH194" t="e">
        <f>IF(入牧日比較!$C$7-S194&gt;0,0,AH193+1)</f>
        <v>#N/A</v>
      </c>
      <c r="AI194" t="e">
        <f>IF(入牧日比較!$C$7-T194&gt;0,0,AI193+1)</f>
        <v>#N/A</v>
      </c>
      <c r="AJ194" t="e">
        <f>IF(入牧日比較!$C$7-U194&gt;0,0,AJ193+1)</f>
        <v>#N/A</v>
      </c>
      <c r="AK194" t="e">
        <f>IF(入牧日比較!$C$7-V194&gt;0,0,AK193+1)</f>
        <v>#N/A</v>
      </c>
      <c r="AL194" t="e">
        <f>IF(入牧日比較!$C$7-W194&gt;0,0,AL193+1)</f>
        <v>#N/A</v>
      </c>
      <c r="AM194" t="e">
        <f>IF(入牧日比較!$C$7-X194&gt;0,0,AM193+1)</f>
        <v>#N/A</v>
      </c>
      <c r="AN194" t="e">
        <f>IF(入牧日比較!$C$7-Y194&gt;0,0,AN193+1)</f>
        <v>#N/A</v>
      </c>
      <c r="AO194" t="e">
        <f>IF(入牧日比較!$C$7-Z194&gt;0,0,AO193+1)</f>
        <v>#N/A</v>
      </c>
      <c r="AP194" t="e">
        <f>IF(入牧日比較!$C$7-AA194&gt;0,0,AP193+1)</f>
        <v>#N/A</v>
      </c>
      <c r="AQ194" t="e">
        <f>IF(入牧日比較!$C$7-AB194&gt;0,0,AQ193+1)</f>
        <v>#N/A</v>
      </c>
      <c r="AR194" t="e">
        <f>IF(入牧日比較!$C$7-AC194&gt;0,0,AR193+1)</f>
        <v>#N/A</v>
      </c>
      <c r="AS194" t="e">
        <f>IF(入牧日比較!$C$7-AD194&gt;0,0,AS193+1)</f>
        <v>#N/A</v>
      </c>
      <c r="AT194" t="e">
        <f>IF(入牧日比較!$C$7-AE194&gt;0,0,AT193+1)</f>
        <v>#N/A</v>
      </c>
      <c r="AU194" t="e">
        <f>IF(入牧日比較!$C$7-AF194&gt;0,0,AU193+1)</f>
        <v>#N/A</v>
      </c>
      <c r="AV194" s="1">
        <f t="shared" si="78"/>
        <v>42809</v>
      </c>
      <c r="AW194">
        <f t="shared" si="62"/>
        <v>0</v>
      </c>
    </row>
    <row r="195" spans="8:49" x14ac:dyDescent="0.45">
      <c r="H195" s="1" t="e">
        <f t="shared" si="79"/>
        <v>#N/A</v>
      </c>
      <c r="I195">
        <v>192</v>
      </c>
      <c r="J195" s="3">
        <f t="shared" si="59"/>
        <v>986.75148704854496</v>
      </c>
      <c r="K195" s="3">
        <f t="shared" si="60"/>
        <v>1020.8484840901344</v>
      </c>
      <c r="L195" s="3">
        <f t="shared" si="61"/>
        <v>630.79165885684802</v>
      </c>
      <c r="M195" t="e">
        <f>IF(H195&lt;入牧日比較!$C$10,0,入牧日比較!$C$9*0.02*入牧日比較!$C$8)</f>
        <v>#N/A</v>
      </c>
      <c r="N195" t="e">
        <f>IF($H195&lt;入牧日比較!$C$11,0,入牧日比較!$C$9*0.02*入牧日比較!$C$8)</f>
        <v>#N/A</v>
      </c>
      <c r="O195" t="e">
        <f>IF($H195&lt;入牧日比較!$C$12,0,入牧日比較!$C$9*0.02*入牧日比較!$C$8)</f>
        <v>#N/A</v>
      </c>
      <c r="P195" t="e">
        <f>IF($H195&lt;入牧日比較!$C$13,0,入牧日比較!$C$9*0.02*入牧日比較!$C$8)</f>
        <v>#N/A</v>
      </c>
      <c r="Q195" t="e">
        <f>IF($H195&lt;入牧日比較!$C$14,0,入牧日比較!$C$9*0.02*入牧日比較!$C$8)</f>
        <v>#N/A</v>
      </c>
      <c r="R195" s="3" t="e">
        <f t="shared" si="63"/>
        <v>#N/A</v>
      </c>
      <c r="S195" s="3" t="e">
        <f t="shared" si="64"/>
        <v>#N/A</v>
      </c>
      <c r="T195" s="3" t="e">
        <f t="shared" si="65"/>
        <v>#N/A</v>
      </c>
      <c r="U195" s="3" t="e">
        <f t="shared" si="66"/>
        <v>#N/A</v>
      </c>
      <c r="V195" s="3" t="e">
        <f t="shared" si="67"/>
        <v>#N/A</v>
      </c>
      <c r="W195" s="3" t="e">
        <f t="shared" si="68"/>
        <v>#N/A</v>
      </c>
      <c r="X195" s="3" t="e">
        <f t="shared" si="69"/>
        <v>#N/A</v>
      </c>
      <c r="Y195" s="3" t="e">
        <f t="shared" si="70"/>
        <v>#N/A</v>
      </c>
      <c r="Z195" s="3" t="e">
        <f t="shared" si="71"/>
        <v>#N/A</v>
      </c>
      <c r="AA195" s="3" t="e">
        <f t="shared" si="72"/>
        <v>#N/A</v>
      </c>
      <c r="AB195" s="3" t="e">
        <f t="shared" si="73"/>
        <v>#N/A</v>
      </c>
      <c r="AC195" s="3" t="e">
        <f t="shared" si="74"/>
        <v>#N/A</v>
      </c>
      <c r="AD195" s="3" t="e">
        <f t="shared" si="75"/>
        <v>#N/A</v>
      </c>
      <c r="AE195" s="3" t="e">
        <f t="shared" si="76"/>
        <v>#N/A</v>
      </c>
      <c r="AF195" s="3" t="e">
        <f t="shared" si="77"/>
        <v>#N/A</v>
      </c>
      <c r="AG195" t="e">
        <f>IF(入牧日比較!$C$7-R195&gt;0,0,AG194+1)</f>
        <v>#N/A</v>
      </c>
      <c r="AH195" t="e">
        <f>IF(入牧日比較!$C$7-S195&gt;0,0,AH194+1)</f>
        <v>#N/A</v>
      </c>
      <c r="AI195" t="e">
        <f>IF(入牧日比較!$C$7-T195&gt;0,0,AI194+1)</f>
        <v>#N/A</v>
      </c>
      <c r="AJ195" t="e">
        <f>IF(入牧日比較!$C$7-U195&gt;0,0,AJ194+1)</f>
        <v>#N/A</v>
      </c>
      <c r="AK195" t="e">
        <f>IF(入牧日比較!$C$7-V195&gt;0,0,AK194+1)</f>
        <v>#N/A</v>
      </c>
      <c r="AL195" t="e">
        <f>IF(入牧日比較!$C$7-W195&gt;0,0,AL194+1)</f>
        <v>#N/A</v>
      </c>
      <c r="AM195" t="e">
        <f>IF(入牧日比較!$C$7-X195&gt;0,0,AM194+1)</f>
        <v>#N/A</v>
      </c>
      <c r="AN195" t="e">
        <f>IF(入牧日比較!$C$7-Y195&gt;0,0,AN194+1)</f>
        <v>#N/A</v>
      </c>
      <c r="AO195" t="e">
        <f>IF(入牧日比較!$C$7-Z195&gt;0,0,AO194+1)</f>
        <v>#N/A</v>
      </c>
      <c r="AP195" t="e">
        <f>IF(入牧日比較!$C$7-AA195&gt;0,0,AP194+1)</f>
        <v>#N/A</v>
      </c>
      <c r="AQ195" t="e">
        <f>IF(入牧日比較!$C$7-AB195&gt;0,0,AQ194+1)</f>
        <v>#N/A</v>
      </c>
      <c r="AR195" t="e">
        <f>IF(入牧日比較!$C$7-AC195&gt;0,0,AR194+1)</f>
        <v>#N/A</v>
      </c>
      <c r="AS195" t="e">
        <f>IF(入牧日比較!$C$7-AD195&gt;0,0,AS194+1)</f>
        <v>#N/A</v>
      </c>
      <c r="AT195" t="e">
        <f>IF(入牧日比較!$C$7-AE195&gt;0,0,AT194+1)</f>
        <v>#N/A</v>
      </c>
      <c r="AU195" t="e">
        <f>IF(入牧日比較!$C$7-AF195&gt;0,0,AU194+1)</f>
        <v>#N/A</v>
      </c>
      <c r="AV195" s="1">
        <f t="shared" si="78"/>
        <v>42810</v>
      </c>
      <c r="AW195">
        <f t="shared" si="62"/>
        <v>0</v>
      </c>
    </row>
    <row r="196" spans="8:49" x14ac:dyDescent="0.45">
      <c r="H196" s="1" t="e">
        <f t="shared" si="79"/>
        <v>#N/A</v>
      </c>
      <c r="I196">
        <v>193</v>
      </c>
      <c r="J196" s="3">
        <f t="shared" ref="J196:J259" si="80">$B$16*EXP(-$C$16*EXP(-$D$16*I196))</f>
        <v>989.06018052195009</v>
      </c>
      <c r="K196" s="3">
        <f t="shared" ref="K196:K259" si="81">$B$17*EXP(-$C$17*EXP(-$D$17*I196))</f>
        <v>1021.4544529044598</v>
      </c>
      <c r="L196" s="3">
        <f t="shared" ref="L196:L259" si="82">$B$18*EXP(-$C$18*EXP(-$D$18*I196))</f>
        <v>631.21078245209264</v>
      </c>
      <c r="M196" t="e">
        <f>IF(H196&lt;入牧日比較!$C$10,0,入牧日比較!$C$9*0.02*入牧日比較!$C$8)</f>
        <v>#N/A</v>
      </c>
      <c r="N196" t="e">
        <f>IF($H196&lt;入牧日比較!$C$11,0,入牧日比較!$C$9*0.02*入牧日比較!$C$8)</f>
        <v>#N/A</v>
      </c>
      <c r="O196" t="e">
        <f>IF($H196&lt;入牧日比較!$C$12,0,入牧日比較!$C$9*0.02*入牧日比較!$C$8)</f>
        <v>#N/A</v>
      </c>
      <c r="P196" t="e">
        <f>IF($H196&lt;入牧日比較!$C$13,0,入牧日比較!$C$9*0.02*入牧日比較!$C$8)</f>
        <v>#N/A</v>
      </c>
      <c r="Q196" t="e">
        <f>IF($H196&lt;入牧日比較!$C$14,0,入牧日比較!$C$9*0.02*入牧日比較!$C$8)</f>
        <v>#N/A</v>
      </c>
      <c r="R196" s="3" t="e">
        <f t="shared" si="63"/>
        <v>#N/A</v>
      </c>
      <c r="S196" s="3" t="e">
        <f t="shared" si="64"/>
        <v>#N/A</v>
      </c>
      <c r="T196" s="3" t="e">
        <f t="shared" si="65"/>
        <v>#N/A</v>
      </c>
      <c r="U196" s="3" t="e">
        <f t="shared" si="66"/>
        <v>#N/A</v>
      </c>
      <c r="V196" s="3" t="e">
        <f t="shared" si="67"/>
        <v>#N/A</v>
      </c>
      <c r="W196" s="3" t="e">
        <f t="shared" si="68"/>
        <v>#N/A</v>
      </c>
      <c r="X196" s="3" t="e">
        <f t="shared" si="69"/>
        <v>#N/A</v>
      </c>
      <c r="Y196" s="3" t="e">
        <f t="shared" si="70"/>
        <v>#N/A</v>
      </c>
      <c r="Z196" s="3" t="e">
        <f t="shared" si="71"/>
        <v>#N/A</v>
      </c>
      <c r="AA196" s="3" t="e">
        <f t="shared" si="72"/>
        <v>#N/A</v>
      </c>
      <c r="AB196" s="3" t="e">
        <f t="shared" si="73"/>
        <v>#N/A</v>
      </c>
      <c r="AC196" s="3" t="e">
        <f t="shared" si="74"/>
        <v>#N/A</v>
      </c>
      <c r="AD196" s="3" t="e">
        <f t="shared" si="75"/>
        <v>#N/A</v>
      </c>
      <c r="AE196" s="3" t="e">
        <f t="shared" si="76"/>
        <v>#N/A</v>
      </c>
      <c r="AF196" s="3" t="e">
        <f t="shared" si="77"/>
        <v>#N/A</v>
      </c>
      <c r="AG196" t="e">
        <f>IF(入牧日比較!$C$7-R196&gt;0,0,AG195+1)</f>
        <v>#N/A</v>
      </c>
      <c r="AH196" t="e">
        <f>IF(入牧日比較!$C$7-S196&gt;0,0,AH195+1)</f>
        <v>#N/A</v>
      </c>
      <c r="AI196" t="e">
        <f>IF(入牧日比較!$C$7-T196&gt;0,0,AI195+1)</f>
        <v>#N/A</v>
      </c>
      <c r="AJ196" t="e">
        <f>IF(入牧日比較!$C$7-U196&gt;0,0,AJ195+1)</f>
        <v>#N/A</v>
      </c>
      <c r="AK196" t="e">
        <f>IF(入牧日比較!$C$7-V196&gt;0,0,AK195+1)</f>
        <v>#N/A</v>
      </c>
      <c r="AL196" t="e">
        <f>IF(入牧日比較!$C$7-W196&gt;0,0,AL195+1)</f>
        <v>#N/A</v>
      </c>
      <c r="AM196" t="e">
        <f>IF(入牧日比較!$C$7-X196&gt;0,0,AM195+1)</f>
        <v>#N/A</v>
      </c>
      <c r="AN196" t="e">
        <f>IF(入牧日比較!$C$7-Y196&gt;0,0,AN195+1)</f>
        <v>#N/A</v>
      </c>
      <c r="AO196" t="e">
        <f>IF(入牧日比較!$C$7-Z196&gt;0,0,AO195+1)</f>
        <v>#N/A</v>
      </c>
      <c r="AP196" t="e">
        <f>IF(入牧日比較!$C$7-AA196&gt;0,0,AP195+1)</f>
        <v>#N/A</v>
      </c>
      <c r="AQ196" t="e">
        <f>IF(入牧日比較!$C$7-AB196&gt;0,0,AQ195+1)</f>
        <v>#N/A</v>
      </c>
      <c r="AR196" t="e">
        <f>IF(入牧日比較!$C$7-AC196&gt;0,0,AR195+1)</f>
        <v>#N/A</v>
      </c>
      <c r="AS196" t="e">
        <f>IF(入牧日比較!$C$7-AD196&gt;0,0,AS195+1)</f>
        <v>#N/A</v>
      </c>
      <c r="AT196" t="e">
        <f>IF(入牧日比較!$C$7-AE196&gt;0,0,AT195+1)</f>
        <v>#N/A</v>
      </c>
      <c r="AU196" t="e">
        <f>IF(入牧日比較!$C$7-AF196&gt;0,0,AU195+1)</f>
        <v>#N/A</v>
      </c>
      <c r="AV196" s="1">
        <f t="shared" si="78"/>
        <v>42811</v>
      </c>
      <c r="AW196">
        <f t="shared" ref="AW196:AW259" si="83">COUNTIF(AG196:AU196,0)</f>
        <v>0</v>
      </c>
    </row>
    <row r="197" spans="8:49" x14ac:dyDescent="0.45">
      <c r="H197" s="1" t="e">
        <f t="shared" si="79"/>
        <v>#N/A</v>
      </c>
      <c r="I197">
        <v>194</v>
      </c>
      <c r="J197" s="3">
        <f t="shared" si="80"/>
        <v>991.32304275227068</v>
      </c>
      <c r="K197" s="3">
        <f t="shared" si="81"/>
        <v>1022.0416425780091</v>
      </c>
      <c r="L197" s="3">
        <f t="shared" si="82"/>
        <v>631.61761837068673</v>
      </c>
      <c r="M197" t="e">
        <f>IF(H197&lt;入牧日比較!$C$10,0,入牧日比較!$C$9*0.02*入牧日比較!$C$8)</f>
        <v>#N/A</v>
      </c>
      <c r="N197" t="e">
        <f>IF($H197&lt;入牧日比較!$C$11,0,入牧日比較!$C$9*0.02*入牧日比較!$C$8)</f>
        <v>#N/A</v>
      </c>
      <c r="O197" t="e">
        <f>IF($H197&lt;入牧日比較!$C$12,0,入牧日比較!$C$9*0.02*入牧日比較!$C$8)</f>
        <v>#N/A</v>
      </c>
      <c r="P197" t="e">
        <f>IF($H197&lt;入牧日比較!$C$13,0,入牧日比較!$C$9*0.02*入牧日比較!$C$8)</f>
        <v>#N/A</v>
      </c>
      <c r="Q197" t="e">
        <f>IF($H197&lt;入牧日比較!$C$14,0,入牧日比較!$C$9*0.02*入牧日比較!$C$8)</f>
        <v>#N/A</v>
      </c>
      <c r="R197" s="3" t="e">
        <f t="shared" ref="R197:R260" si="84">R196+M197/0.85*1000/$J197/100</f>
        <v>#N/A</v>
      </c>
      <c r="S197" s="3" t="e">
        <f t="shared" ref="S197:S260" si="85">S196+N197/0.85*1000/$J197/100</f>
        <v>#N/A</v>
      </c>
      <c r="T197" s="3" t="e">
        <f t="shared" ref="T197:T260" si="86">T196+O197/0.85*1000/$J197/100</f>
        <v>#N/A</v>
      </c>
      <c r="U197" s="3" t="e">
        <f t="shared" ref="U197:U260" si="87">U196+P197/0.85*1000/$J197/100</f>
        <v>#N/A</v>
      </c>
      <c r="V197" s="3" t="e">
        <f t="shared" ref="V197:V260" si="88">V196+Q197/0.85*1000/$J197/100</f>
        <v>#N/A</v>
      </c>
      <c r="W197" s="3" t="e">
        <f t="shared" ref="W197:W260" si="89">W196+R197/0.85*1000/$K197/100</f>
        <v>#N/A</v>
      </c>
      <c r="X197" s="3" t="e">
        <f t="shared" ref="X197:X260" si="90">X196+S197/0.85*1000/$K197/100</f>
        <v>#N/A</v>
      </c>
      <c r="Y197" s="3" t="e">
        <f t="shared" ref="Y197:Y260" si="91">Y196+T197/0.85*1000/$K197/100</f>
        <v>#N/A</v>
      </c>
      <c r="Z197" s="3" t="e">
        <f t="shared" ref="Z197:Z260" si="92">Z196+U197/0.85*1000/$K197/100</f>
        <v>#N/A</v>
      </c>
      <c r="AA197" s="3" t="e">
        <f t="shared" ref="AA197:AA260" si="93">AA196+V197/0.85*1000/$K197/100</f>
        <v>#N/A</v>
      </c>
      <c r="AB197" s="3" t="e">
        <f t="shared" ref="AB197:AB260" si="94">AB196+W197/0.85*1000/$K197/100</f>
        <v>#N/A</v>
      </c>
      <c r="AC197" s="3" t="e">
        <f t="shared" ref="AC197:AC260" si="95">AC196+X197/0.85*1000/$K197/100</f>
        <v>#N/A</v>
      </c>
      <c r="AD197" s="3" t="e">
        <f t="shared" ref="AD197:AD260" si="96">AD196+Y197/0.85*1000/$K197/100</f>
        <v>#N/A</v>
      </c>
      <c r="AE197" s="3" t="e">
        <f t="shared" ref="AE197:AE260" si="97">AE196+Z197/0.85*1000/$K197/100</f>
        <v>#N/A</v>
      </c>
      <c r="AF197" s="3" t="e">
        <f t="shared" ref="AF197:AF260" si="98">AF196+AA197/0.85*1000/$K197/100</f>
        <v>#N/A</v>
      </c>
      <c r="AG197" t="e">
        <f>IF(入牧日比較!$C$7-R197&gt;0,0,AG196+1)</f>
        <v>#N/A</v>
      </c>
      <c r="AH197" t="e">
        <f>IF(入牧日比較!$C$7-S197&gt;0,0,AH196+1)</f>
        <v>#N/A</v>
      </c>
      <c r="AI197" t="e">
        <f>IF(入牧日比較!$C$7-T197&gt;0,0,AI196+1)</f>
        <v>#N/A</v>
      </c>
      <c r="AJ197" t="e">
        <f>IF(入牧日比較!$C$7-U197&gt;0,0,AJ196+1)</f>
        <v>#N/A</v>
      </c>
      <c r="AK197" t="e">
        <f>IF(入牧日比較!$C$7-V197&gt;0,0,AK196+1)</f>
        <v>#N/A</v>
      </c>
      <c r="AL197" t="e">
        <f>IF(入牧日比較!$C$7-W197&gt;0,0,AL196+1)</f>
        <v>#N/A</v>
      </c>
      <c r="AM197" t="e">
        <f>IF(入牧日比較!$C$7-X197&gt;0,0,AM196+1)</f>
        <v>#N/A</v>
      </c>
      <c r="AN197" t="e">
        <f>IF(入牧日比較!$C$7-Y197&gt;0,0,AN196+1)</f>
        <v>#N/A</v>
      </c>
      <c r="AO197" t="e">
        <f>IF(入牧日比較!$C$7-Z197&gt;0,0,AO196+1)</f>
        <v>#N/A</v>
      </c>
      <c r="AP197" t="e">
        <f>IF(入牧日比較!$C$7-AA197&gt;0,0,AP196+1)</f>
        <v>#N/A</v>
      </c>
      <c r="AQ197" t="e">
        <f>IF(入牧日比較!$C$7-AB197&gt;0,0,AQ196+1)</f>
        <v>#N/A</v>
      </c>
      <c r="AR197" t="e">
        <f>IF(入牧日比較!$C$7-AC197&gt;0,0,AR196+1)</f>
        <v>#N/A</v>
      </c>
      <c r="AS197" t="e">
        <f>IF(入牧日比較!$C$7-AD197&gt;0,0,AS196+1)</f>
        <v>#N/A</v>
      </c>
      <c r="AT197" t="e">
        <f>IF(入牧日比較!$C$7-AE197&gt;0,0,AT196+1)</f>
        <v>#N/A</v>
      </c>
      <c r="AU197" t="e">
        <f>IF(入牧日比較!$C$7-AF197&gt;0,0,AU196+1)</f>
        <v>#N/A</v>
      </c>
      <c r="AV197" s="1">
        <f t="shared" ref="AV197:AV260" si="99">AV196+1</f>
        <v>42812</v>
      </c>
      <c r="AW197">
        <f t="shared" si="83"/>
        <v>0</v>
      </c>
    </row>
    <row r="198" spans="8:49" x14ac:dyDescent="0.45">
      <c r="H198" s="1" t="e">
        <f t="shared" si="79"/>
        <v>#N/A</v>
      </c>
      <c r="I198">
        <v>195</v>
      </c>
      <c r="J198" s="3">
        <f t="shared" si="80"/>
        <v>993.54087021082876</v>
      </c>
      <c r="K198" s="3">
        <f t="shared" si="81"/>
        <v>1022.6106245948768</v>
      </c>
      <c r="L198" s="3">
        <f t="shared" si="82"/>
        <v>632.012519118255</v>
      </c>
      <c r="M198" t="e">
        <f>IF(H198&lt;入牧日比較!$C$10,0,入牧日比較!$C$9*0.02*入牧日比較!$C$8)</f>
        <v>#N/A</v>
      </c>
      <c r="N198" t="e">
        <f>IF($H198&lt;入牧日比較!$C$11,0,入牧日比較!$C$9*0.02*入牧日比較!$C$8)</f>
        <v>#N/A</v>
      </c>
      <c r="O198" t="e">
        <f>IF($H198&lt;入牧日比較!$C$12,0,入牧日比較!$C$9*0.02*入牧日比較!$C$8)</f>
        <v>#N/A</v>
      </c>
      <c r="P198" t="e">
        <f>IF($H198&lt;入牧日比較!$C$13,0,入牧日比較!$C$9*0.02*入牧日比較!$C$8)</f>
        <v>#N/A</v>
      </c>
      <c r="Q198" t="e">
        <f>IF($H198&lt;入牧日比較!$C$14,0,入牧日比較!$C$9*0.02*入牧日比較!$C$8)</f>
        <v>#N/A</v>
      </c>
      <c r="R198" s="3" t="e">
        <f t="shared" si="84"/>
        <v>#N/A</v>
      </c>
      <c r="S198" s="3" t="e">
        <f t="shared" si="85"/>
        <v>#N/A</v>
      </c>
      <c r="T198" s="3" t="e">
        <f t="shared" si="86"/>
        <v>#N/A</v>
      </c>
      <c r="U198" s="3" t="e">
        <f t="shared" si="87"/>
        <v>#N/A</v>
      </c>
      <c r="V198" s="3" t="e">
        <f t="shared" si="88"/>
        <v>#N/A</v>
      </c>
      <c r="W198" s="3" t="e">
        <f t="shared" si="89"/>
        <v>#N/A</v>
      </c>
      <c r="X198" s="3" t="e">
        <f t="shared" si="90"/>
        <v>#N/A</v>
      </c>
      <c r="Y198" s="3" t="e">
        <f t="shared" si="91"/>
        <v>#N/A</v>
      </c>
      <c r="Z198" s="3" t="e">
        <f t="shared" si="92"/>
        <v>#N/A</v>
      </c>
      <c r="AA198" s="3" t="e">
        <f t="shared" si="93"/>
        <v>#N/A</v>
      </c>
      <c r="AB198" s="3" t="e">
        <f t="shared" si="94"/>
        <v>#N/A</v>
      </c>
      <c r="AC198" s="3" t="e">
        <f t="shared" si="95"/>
        <v>#N/A</v>
      </c>
      <c r="AD198" s="3" t="e">
        <f t="shared" si="96"/>
        <v>#N/A</v>
      </c>
      <c r="AE198" s="3" t="e">
        <f t="shared" si="97"/>
        <v>#N/A</v>
      </c>
      <c r="AF198" s="3" t="e">
        <f t="shared" si="98"/>
        <v>#N/A</v>
      </c>
      <c r="AG198" t="e">
        <f>IF(入牧日比較!$C$7-R198&gt;0,0,AG197+1)</f>
        <v>#N/A</v>
      </c>
      <c r="AH198" t="e">
        <f>IF(入牧日比較!$C$7-S198&gt;0,0,AH197+1)</f>
        <v>#N/A</v>
      </c>
      <c r="AI198" t="e">
        <f>IF(入牧日比較!$C$7-T198&gt;0,0,AI197+1)</f>
        <v>#N/A</v>
      </c>
      <c r="AJ198" t="e">
        <f>IF(入牧日比較!$C$7-U198&gt;0,0,AJ197+1)</f>
        <v>#N/A</v>
      </c>
      <c r="AK198" t="e">
        <f>IF(入牧日比較!$C$7-V198&gt;0,0,AK197+1)</f>
        <v>#N/A</v>
      </c>
      <c r="AL198" t="e">
        <f>IF(入牧日比較!$C$7-W198&gt;0,0,AL197+1)</f>
        <v>#N/A</v>
      </c>
      <c r="AM198" t="e">
        <f>IF(入牧日比較!$C$7-X198&gt;0,0,AM197+1)</f>
        <v>#N/A</v>
      </c>
      <c r="AN198" t="e">
        <f>IF(入牧日比較!$C$7-Y198&gt;0,0,AN197+1)</f>
        <v>#N/A</v>
      </c>
      <c r="AO198" t="e">
        <f>IF(入牧日比較!$C$7-Z198&gt;0,0,AO197+1)</f>
        <v>#N/A</v>
      </c>
      <c r="AP198" t="e">
        <f>IF(入牧日比較!$C$7-AA198&gt;0,0,AP197+1)</f>
        <v>#N/A</v>
      </c>
      <c r="AQ198" t="e">
        <f>IF(入牧日比較!$C$7-AB198&gt;0,0,AQ197+1)</f>
        <v>#N/A</v>
      </c>
      <c r="AR198" t="e">
        <f>IF(入牧日比較!$C$7-AC198&gt;0,0,AR197+1)</f>
        <v>#N/A</v>
      </c>
      <c r="AS198" t="e">
        <f>IF(入牧日比較!$C$7-AD198&gt;0,0,AS197+1)</f>
        <v>#N/A</v>
      </c>
      <c r="AT198" t="e">
        <f>IF(入牧日比較!$C$7-AE198&gt;0,0,AT197+1)</f>
        <v>#N/A</v>
      </c>
      <c r="AU198" t="e">
        <f>IF(入牧日比較!$C$7-AF198&gt;0,0,AU197+1)</f>
        <v>#N/A</v>
      </c>
      <c r="AV198" s="1">
        <f t="shared" si="99"/>
        <v>42813</v>
      </c>
      <c r="AW198">
        <f t="shared" si="83"/>
        <v>0</v>
      </c>
    </row>
    <row r="199" spans="8:49" x14ac:dyDescent="0.45">
      <c r="H199" s="1" t="e">
        <f t="shared" si="79"/>
        <v>#N/A</v>
      </c>
      <c r="I199">
        <v>196</v>
      </c>
      <c r="J199" s="3">
        <f t="shared" si="80"/>
        <v>995.71445053177797</v>
      </c>
      <c r="K199" s="3">
        <f t="shared" si="81"/>
        <v>1023.1619536998846</v>
      </c>
      <c r="L199" s="3">
        <f t="shared" si="82"/>
        <v>632.39582754502908</v>
      </c>
      <c r="M199" t="e">
        <f>IF(H199&lt;入牧日比較!$C$10,0,入牧日比較!$C$9*0.02*入牧日比較!$C$8)</f>
        <v>#N/A</v>
      </c>
      <c r="N199" t="e">
        <f>IF($H199&lt;入牧日比較!$C$11,0,入牧日比較!$C$9*0.02*入牧日比較!$C$8)</f>
        <v>#N/A</v>
      </c>
      <c r="O199" t="e">
        <f>IF($H199&lt;入牧日比較!$C$12,0,入牧日比較!$C$9*0.02*入牧日比較!$C$8)</f>
        <v>#N/A</v>
      </c>
      <c r="P199" t="e">
        <f>IF($H199&lt;入牧日比較!$C$13,0,入牧日比較!$C$9*0.02*入牧日比較!$C$8)</f>
        <v>#N/A</v>
      </c>
      <c r="Q199" t="e">
        <f>IF($H199&lt;入牧日比較!$C$14,0,入牧日比較!$C$9*0.02*入牧日比較!$C$8)</f>
        <v>#N/A</v>
      </c>
      <c r="R199" s="3" t="e">
        <f t="shared" si="84"/>
        <v>#N/A</v>
      </c>
      <c r="S199" s="3" t="e">
        <f t="shared" si="85"/>
        <v>#N/A</v>
      </c>
      <c r="T199" s="3" t="e">
        <f t="shared" si="86"/>
        <v>#N/A</v>
      </c>
      <c r="U199" s="3" t="e">
        <f t="shared" si="87"/>
        <v>#N/A</v>
      </c>
      <c r="V199" s="3" t="e">
        <f t="shared" si="88"/>
        <v>#N/A</v>
      </c>
      <c r="W199" s="3" t="e">
        <f t="shared" si="89"/>
        <v>#N/A</v>
      </c>
      <c r="X199" s="3" t="e">
        <f t="shared" si="90"/>
        <v>#N/A</v>
      </c>
      <c r="Y199" s="3" t="e">
        <f t="shared" si="91"/>
        <v>#N/A</v>
      </c>
      <c r="Z199" s="3" t="e">
        <f t="shared" si="92"/>
        <v>#N/A</v>
      </c>
      <c r="AA199" s="3" t="e">
        <f t="shared" si="93"/>
        <v>#N/A</v>
      </c>
      <c r="AB199" s="3" t="e">
        <f t="shared" si="94"/>
        <v>#N/A</v>
      </c>
      <c r="AC199" s="3" t="e">
        <f t="shared" si="95"/>
        <v>#N/A</v>
      </c>
      <c r="AD199" s="3" t="e">
        <f t="shared" si="96"/>
        <v>#N/A</v>
      </c>
      <c r="AE199" s="3" t="e">
        <f t="shared" si="97"/>
        <v>#N/A</v>
      </c>
      <c r="AF199" s="3" t="e">
        <f t="shared" si="98"/>
        <v>#N/A</v>
      </c>
      <c r="AG199" t="e">
        <f>IF(入牧日比較!$C$7-R199&gt;0,0,AG198+1)</f>
        <v>#N/A</v>
      </c>
      <c r="AH199" t="e">
        <f>IF(入牧日比較!$C$7-S199&gt;0,0,AH198+1)</f>
        <v>#N/A</v>
      </c>
      <c r="AI199" t="e">
        <f>IF(入牧日比較!$C$7-T199&gt;0,0,AI198+1)</f>
        <v>#N/A</v>
      </c>
      <c r="AJ199" t="e">
        <f>IF(入牧日比較!$C$7-U199&gt;0,0,AJ198+1)</f>
        <v>#N/A</v>
      </c>
      <c r="AK199" t="e">
        <f>IF(入牧日比較!$C$7-V199&gt;0,0,AK198+1)</f>
        <v>#N/A</v>
      </c>
      <c r="AL199" t="e">
        <f>IF(入牧日比較!$C$7-W199&gt;0,0,AL198+1)</f>
        <v>#N/A</v>
      </c>
      <c r="AM199" t="e">
        <f>IF(入牧日比較!$C$7-X199&gt;0,0,AM198+1)</f>
        <v>#N/A</v>
      </c>
      <c r="AN199" t="e">
        <f>IF(入牧日比較!$C$7-Y199&gt;0,0,AN198+1)</f>
        <v>#N/A</v>
      </c>
      <c r="AO199" t="e">
        <f>IF(入牧日比較!$C$7-Z199&gt;0,0,AO198+1)</f>
        <v>#N/A</v>
      </c>
      <c r="AP199" t="e">
        <f>IF(入牧日比較!$C$7-AA199&gt;0,0,AP198+1)</f>
        <v>#N/A</v>
      </c>
      <c r="AQ199" t="e">
        <f>IF(入牧日比較!$C$7-AB199&gt;0,0,AQ198+1)</f>
        <v>#N/A</v>
      </c>
      <c r="AR199" t="e">
        <f>IF(入牧日比較!$C$7-AC199&gt;0,0,AR198+1)</f>
        <v>#N/A</v>
      </c>
      <c r="AS199" t="e">
        <f>IF(入牧日比較!$C$7-AD199&gt;0,0,AS198+1)</f>
        <v>#N/A</v>
      </c>
      <c r="AT199" t="e">
        <f>IF(入牧日比較!$C$7-AE199&gt;0,0,AT198+1)</f>
        <v>#N/A</v>
      </c>
      <c r="AU199" t="e">
        <f>IF(入牧日比較!$C$7-AF199&gt;0,0,AU198+1)</f>
        <v>#N/A</v>
      </c>
      <c r="AV199" s="1">
        <f t="shared" si="99"/>
        <v>42814</v>
      </c>
      <c r="AW199">
        <f t="shared" si="83"/>
        <v>0</v>
      </c>
    </row>
    <row r="200" spans="8:49" x14ac:dyDescent="0.45">
      <c r="H200" s="1" t="e">
        <f t="shared" si="79"/>
        <v>#N/A</v>
      </c>
      <c r="I200">
        <v>197</v>
      </c>
      <c r="J200" s="3">
        <f t="shared" si="80"/>
        <v>997.84456236819995</v>
      </c>
      <c r="K200" s="3">
        <f t="shared" si="81"/>
        <v>1023.6961683479332</v>
      </c>
      <c r="L200" s="3">
        <f t="shared" si="82"/>
        <v>632.767877082974</v>
      </c>
      <c r="M200" t="e">
        <f>IF(H200&lt;入牧日比較!$C$10,0,入牧日比較!$C$9*0.02*入牧日比較!$C$8)</f>
        <v>#N/A</v>
      </c>
      <c r="N200" t="e">
        <f>IF($H200&lt;入牧日比較!$C$11,0,入牧日比較!$C$9*0.02*入牧日比較!$C$8)</f>
        <v>#N/A</v>
      </c>
      <c r="O200" t="e">
        <f>IF($H200&lt;入牧日比較!$C$12,0,入牧日比較!$C$9*0.02*入牧日比較!$C$8)</f>
        <v>#N/A</v>
      </c>
      <c r="P200" t="e">
        <f>IF($H200&lt;入牧日比較!$C$13,0,入牧日比較!$C$9*0.02*入牧日比較!$C$8)</f>
        <v>#N/A</v>
      </c>
      <c r="Q200" t="e">
        <f>IF($H200&lt;入牧日比較!$C$14,0,入牧日比較!$C$9*0.02*入牧日比較!$C$8)</f>
        <v>#N/A</v>
      </c>
      <c r="R200" s="3" t="e">
        <f t="shared" si="84"/>
        <v>#N/A</v>
      </c>
      <c r="S200" s="3" t="e">
        <f t="shared" si="85"/>
        <v>#N/A</v>
      </c>
      <c r="T200" s="3" t="e">
        <f t="shared" si="86"/>
        <v>#N/A</v>
      </c>
      <c r="U200" s="3" t="e">
        <f t="shared" si="87"/>
        <v>#N/A</v>
      </c>
      <c r="V200" s="3" t="e">
        <f t="shared" si="88"/>
        <v>#N/A</v>
      </c>
      <c r="W200" s="3" t="e">
        <f t="shared" si="89"/>
        <v>#N/A</v>
      </c>
      <c r="X200" s="3" t="e">
        <f t="shared" si="90"/>
        <v>#N/A</v>
      </c>
      <c r="Y200" s="3" t="e">
        <f t="shared" si="91"/>
        <v>#N/A</v>
      </c>
      <c r="Z200" s="3" t="e">
        <f t="shared" si="92"/>
        <v>#N/A</v>
      </c>
      <c r="AA200" s="3" t="e">
        <f t="shared" si="93"/>
        <v>#N/A</v>
      </c>
      <c r="AB200" s="3" t="e">
        <f t="shared" si="94"/>
        <v>#N/A</v>
      </c>
      <c r="AC200" s="3" t="e">
        <f t="shared" si="95"/>
        <v>#N/A</v>
      </c>
      <c r="AD200" s="3" t="e">
        <f t="shared" si="96"/>
        <v>#N/A</v>
      </c>
      <c r="AE200" s="3" t="e">
        <f t="shared" si="97"/>
        <v>#N/A</v>
      </c>
      <c r="AF200" s="3" t="e">
        <f t="shared" si="98"/>
        <v>#N/A</v>
      </c>
      <c r="AG200" t="e">
        <f>IF(入牧日比較!$C$7-R200&gt;0,0,AG199+1)</f>
        <v>#N/A</v>
      </c>
      <c r="AH200" t="e">
        <f>IF(入牧日比較!$C$7-S200&gt;0,0,AH199+1)</f>
        <v>#N/A</v>
      </c>
      <c r="AI200" t="e">
        <f>IF(入牧日比較!$C$7-T200&gt;0,0,AI199+1)</f>
        <v>#N/A</v>
      </c>
      <c r="AJ200" t="e">
        <f>IF(入牧日比較!$C$7-U200&gt;0,0,AJ199+1)</f>
        <v>#N/A</v>
      </c>
      <c r="AK200" t="e">
        <f>IF(入牧日比較!$C$7-V200&gt;0,0,AK199+1)</f>
        <v>#N/A</v>
      </c>
      <c r="AL200" t="e">
        <f>IF(入牧日比較!$C$7-W200&gt;0,0,AL199+1)</f>
        <v>#N/A</v>
      </c>
      <c r="AM200" t="e">
        <f>IF(入牧日比較!$C$7-X200&gt;0,0,AM199+1)</f>
        <v>#N/A</v>
      </c>
      <c r="AN200" t="e">
        <f>IF(入牧日比較!$C$7-Y200&gt;0,0,AN199+1)</f>
        <v>#N/A</v>
      </c>
      <c r="AO200" t="e">
        <f>IF(入牧日比較!$C$7-Z200&gt;0,0,AO199+1)</f>
        <v>#N/A</v>
      </c>
      <c r="AP200" t="e">
        <f>IF(入牧日比較!$C$7-AA200&gt;0,0,AP199+1)</f>
        <v>#N/A</v>
      </c>
      <c r="AQ200" t="e">
        <f>IF(入牧日比較!$C$7-AB200&gt;0,0,AQ199+1)</f>
        <v>#N/A</v>
      </c>
      <c r="AR200" t="e">
        <f>IF(入牧日比較!$C$7-AC200&gt;0,0,AR199+1)</f>
        <v>#N/A</v>
      </c>
      <c r="AS200" t="e">
        <f>IF(入牧日比較!$C$7-AD200&gt;0,0,AS199+1)</f>
        <v>#N/A</v>
      </c>
      <c r="AT200" t="e">
        <f>IF(入牧日比較!$C$7-AE200&gt;0,0,AT199+1)</f>
        <v>#N/A</v>
      </c>
      <c r="AU200" t="e">
        <f>IF(入牧日比較!$C$7-AF200&gt;0,0,AU199+1)</f>
        <v>#N/A</v>
      </c>
      <c r="AV200" s="1">
        <f t="shared" si="99"/>
        <v>42815</v>
      </c>
      <c r="AW200">
        <f t="shared" si="83"/>
        <v>0</v>
      </c>
    </row>
    <row r="201" spans="8:49" x14ac:dyDescent="0.45">
      <c r="H201" s="1" t="e">
        <f t="shared" si="79"/>
        <v>#N/A</v>
      </c>
      <c r="I201">
        <v>198</v>
      </c>
      <c r="J201" s="3">
        <f t="shared" si="80"/>
        <v>999.93197526350525</v>
      </c>
      <c r="K201" s="3">
        <f t="shared" si="81"/>
        <v>1024.2137911439308</v>
      </c>
      <c r="L201" s="3">
        <f t="shared" si="82"/>
        <v>633.12899197878073</v>
      </c>
      <c r="M201" t="e">
        <f>IF(H201&lt;入牧日比較!$C$10,0,入牧日比較!$C$9*0.02*入牧日比較!$C$8)</f>
        <v>#N/A</v>
      </c>
      <c r="N201" t="e">
        <f>IF($H201&lt;入牧日比較!$C$11,0,入牧日比較!$C$9*0.02*入牧日比較!$C$8)</f>
        <v>#N/A</v>
      </c>
      <c r="O201" t="e">
        <f>IF($H201&lt;入牧日比較!$C$12,0,入牧日比較!$C$9*0.02*入牧日比較!$C$8)</f>
        <v>#N/A</v>
      </c>
      <c r="P201" t="e">
        <f>IF($H201&lt;入牧日比較!$C$13,0,入牧日比較!$C$9*0.02*入牧日比較!$C$8)</f>
        <v>#N/A</v>
      </c>
      <c r="Q201" t="e">
        <f>IF($H201&lt;入牧日比較!$C$14,0,入牧日比較!$C$9*0.02*入牧日比較!$C$8)</f>
        <v>#N/A</v>
      </c>
      <c r="R201" s="3" t="e">
        <f t="shared" si="84"/>
        <v>#N/A</v>
      </c>
      <c r="S201" s="3" t="e">
        <f t="shared" si="85"/>
        <v>#N/A</v>
      </c>
      <c r="T201" s="3" t="e">
        <f t="shared" si="86"/>
        <v>#N/A</v>
      </c>
      <c r="U201" s="3" t="e">
        <f t="shared" si="87"/>
        <v>#N/A</v>
      </c>
      <c r="V201" s="3" t="e">
        <f t="shared" si="88"/>
        <v>#N/A</v>
      </c>
      <c r="W201" s="3" t="e">
        <f t="shared" si="89"/>
        <v>#N/A</v>
      </c>
      <c r="X201" s="3" t="e">
        <f t="shared" si="90"/>
        <v>#N/A</v>
      </c>
      <c r="Y201" s="3" t="e">
        <f t="shared" si="91"/>
        <v>#N/A</v>
      </c>
      <c r="Z201" s="3" t="e">
        <f t="shared" si="92"/>
        <v>#N/A</v>
      </c>
      <c r="AA201" s="3" t="e">
        <f t="shared" si="93"/>
        <v>#N/A</v>
      </c>
      <c r="AB201" s="3" t="e">
        <f t="shared" si="94"/>
        <v>#N/A</v>
      </c>
      <c r="AC201" s="3" t="e">
        <f t="shared" si="95"/>
        <v>#N/A</v>
      </c>
      <c r="AD201" s="3" t="e">
        <f t="shared" si="96"/>
        <v>#N/A</v>
      </c>
      <c r="AE201" s="3" t="e">
        <f t="shared" si="97"/>
        <v>#N/A</v>
      </c>
      <c r="AF201" s="3" t="e">
        <f t="shared" si="98"/>
        <v>#N/A</v>
      </c>
      <c r="AG201" t="e">
        <f>IF(入牧日比較!$C$7-R201&gt;0,0,AG200+1)</f>
        <v>#N/A</v>
      </c>
      <c r="AH201" t="e">
        <f>IF(入牧日比較!$C$7-S201&gt;0,0,AH200+1)</f>
        <v>#N/A</v>
      </c>
      <c r="AI201" t="e">
        <f>IF(入牧日比較!$C$7-T201&gt;0,0,AI200+1)</f>
        <v>#N/A</v>
      </c>
      <c r="AJ201" t="e">
        <f>IF(入牧日比較!$C$7-U201&gt;0,0,AJ200+1)</f>
        <v>#N/A</v>
      </c>
      <c r="AK201" t="e">
        <f>IF(入牧日比較!$C$7-V201&gt;0,0,AK200+1)</f>
        <v>#N/A</v>
      </c>
      <c r="AL201" t="e">
        <f>IF(入牧日比較!$C$7-W201&gt;0,0,AL200+1)</f>
        <v>#N/A</v>
      </c>
      <c r="AM201" t="e">
        <f>IF(入牧日比較!$C$7-X201&gt;0,0,AM200+1)</f>
        <v>#N/A</v>
      </c>
      <c r="AN201" t="e">
        <f>IF(入牧日比較!$C$7-Y201&gt;0,0,AN200+1)</f>
        <v>#N/A</v>
      </c>
      <c r="AO201" t="e">
        <f>IF(入牧日比較!$C$7-Z201&gt;0,0,AO200+1)</f>
        <v>#N/A</v>
      </c>
      <c r="AP201" t="e">
        <f>IF(入牧日比較!$C$7-AA201&gt;0,0,AP200+1)</f>
        <v>#N/A</v>
      </c>
      <c r="AQ201" t="e">
        <f>IF(入牧日比較!$C$7-AB201&gt;0,0,AQ200+1)</f>
        <v>#N/A</v>
      </c>
      <c r="AR201" t="e">
        <f>IF(入牧日比較!$C$7-AC201&gt;0,0,AR200+1)</f>
        <v>#N/A</v>
      </c>
      <c r="AS201" t="e">
        <f>IF(入牧日比較!$C$7-AD201&gt;0,0,AS200+1)</f>
        <v>#N/A</v>
      </c>
      <c r="AT201" t="e">
        <f>IF(入牧日比較!$C$7-AE201&gt;0,0,AT200+1)</f>
        <v>#N/A</v>
      </c>
      <c r="AU201" t="e">
        <f>IF(入牧日比較!$C$7-AF201&gt;0,0,AU200+1)</f>
        <v>#N/A</v>
      </c>
      <c r="AV201" s="1">
        <f t="shared" si="99"/>
        <v>42816</v>
      </c>
      <c r="AW201">
        <f t="shared" si="83"/>
        <v>0</v>
      </c>
    </row>
    <row r="202" spans="8:49" x14ac:dyDescent="0.45">
      <c r="H202" s="1" t="e">
        <f t="shared" si="79"/>
        <v>#N/A</v>
      </c>
      <c r="I202">
        <v>199</v>
      </c>
      <c r="J202" s="3">
        <f t="shared" si="80"/>
        <v>1001.9774495374289</v>
      </c>
      <c r="K202" s="3">
        <f t="shared" si="81"/>
        <v>1024.7153292733199</v>
      </c>
      <c r="L202" s="3">
        <f t="shared" si="82"/>
        <v>633.47948752268348</v>
      </c>
      <c r="M202" t="e">
        <f>IF(H202&lt;入牧日比較!$C$10,0,入牧日比較!$C$9*0.02*入牧日比較!$C$8)</f>
        <v>#N/A</v>
      </c>
      <c r="N202" t="e">
        <f>IF($H202&lt;入牧日比較!$C$11,0,入牧日比較!$C$9*0.02*入牧日比較!$C$8)</f>
        <v>#N/A</v>
      </c>
      <c r="O202" t="e">
        <f>IF($H202&lt;入牧日比較!$C$12,0,入牧日比較!$C$9*0.02*入牧日比較!$C$8)</f>
        <v>#N/A</v>
      </c>
      <c r="P202" t="e">
        <f>IF($H202&lt;入牧日比較!$C$13,0,入牧日比較!$C$9*0.02*入牧日比較!$C$8)</f>
        <v>#N/A</v>
      </c>
      <c r="Q202" t="e">
        <f>IF($H202&lt;入牧日比較!$C$14,0,入牧日比較!$C$9*0.02*入牧日比較!$C$8)</f>
        <v>#N/A</v>
      </c>
      <c r="R202" s="3" t="e">
        <f t="shared" si="84"/>
        <v>#N/A</v>
      </c>
      <c r="S202" s="3" t="e">
        <f t="shared" si="85"/>
        <v>#N/A</v>
      </c>
      <c r="T202" s="3" t="e">
        <f t="shared" si="86"/>
        <v>#N/A</v>
      </c>
      <c r="U202" s="3" t="e">
        <f t="shared" si="87"/>
        <v>#N/A</v>
      </c>
      <c r="V202" s="3" t="e">
        <f t="shared" si="88"/>
        <v>#N/A</v>
      </c>
      <c r="W202" s="3" t="e">
        <f t="shared" si="89"/>
        <v>#N/A</v>
      </c>
      <c r="X202" s="3" t="e">
        <f t="shared" si="90"/>
        <v>#N/A</v>
      </c>
      <c r="Y202" s="3" t="e">
        <f t="shared" si="91"/>
        <v>#N/A</v>
      </c>
      <c r="Z202" s="3" t="e">
        <f t="shared" si="92"/>
        <v>#N/A</v>
      </c>
      <c r="AA202" s="3" t="e">
        <f t="shared" si="93"/>
        <v>#N/A</v>
      </c>
      <c r="AB202" s="3" t="e">
        <f t="shared" si="94"/>
        <v>#N/A</v>
      </c>
      <c r="AC202" s="3" t="e">
        <f t="shared" si="95"/>
        <v>#N/A</v>
      </c>
      <c r="AD202" s="3" t="e">
        <f t="shared" si="96"/>
        <v>#N/A</v>
      </c>
      <c r="AE202" s="3" t="e">
        <f t="shared" si="97"/>
        <v>#N/A</v>
      </c>
      <c r="AF202" s="3" t="e">
        <f t="shared" si="98"/>
        <v>#N/A</v>
      </c>
      <c r="AG202" t="e">
        <f>IF(入牧日比較!$C$7-R202&gt;0,0,AG201+1)</f>
        <v>#N/A</v>
      </c>
      <c r="AH202" t="e">
        <f>IF(入牧日比較!$C$7-S202&gt;0,0,AH201+1)</f>
        <v>#N/A</v>
      </c>
      <c r="AI202" t="e">
        <f>IF(入牧日比較!$C$7-T202&gt;0,0,AI201+1)</f>
        <v>#N/A</v>
      </c>
      <c r="AJ202" t="e">
        <f>IF(入牧日比較!$C$7-U202&gt;0,0,AJ201+1)</f>
        <v>#N/A</v>
      </c>
      <c r="AK202" t="e">
        <f>IF(入牧日比較!$C$7-V202&gt;0,0,AK201+1)</f>
        <v>#N/A</v>
      </c>
      <c r="AL202" t="e">
        <f>IF(入牧日比較!$C$7-W202&gt;0,0,AL201+1)</f>
        <v>#N/A</v>
      </c>
      <c r="AM202" t="e">
        <f>IF(入牧日比較!$C$7-X202&gt;0,0,AM201+1)</f>
        <v>#N/A</v>
      </c>
      <c r="AN202" t="e">
        <f>IF(入牧日比較!$C$7-Y202&gt;0,0,AN201+1)</f>
        <v>#N/A</v>
      </c>
      <c r="AO202" t="e">
        <f>IF(入牧日比較!$C$7-Z202&gt;0,0,AO201+1)</f>
        <v>#N/A</v>
      </c>
      <c r="AP202" t="e">
        <f>IF(入牧日比較!$C$7-AA202&gt;0,0,AP201+1)</f>
        <v>#N/A</v>
      </c>
      <c r="AQ202" t="e">
        <f>IF(入牧日比較!$C$7-AB202&gt;0,0,AQ201+1)</f>
        <v>#N/A</v>
      </c>
      <c r="AR202" t="e">
        <f>IF(入牧日比較!$C$7-AC202&gt;0,0,AR201+1)</f>
        <v>#N/A</v>
      </c>
      <c r="AS202" t="e">
        <f>IF(入牧日比較!$C$7-AD202&gt;0,0,AS201+1)</f>
        <v>#N/A</v>
      </c>
      <c r="AT202" t="e">
        <f>IF(入牧日比較!$C$7-AE202&gt;0,0,AT201+1)</f>
        <v>#N/A</v>
      </c>
      <c r="AU202" t="e">
        <f>IF(入牧日比較!$C$7-AF202&gt;0,0,AU201+1)</f>
        <v>#N/A</v>
      </c>
      <c r="AV202" s="1">
        <f t="shared" si="99"/>
        <v>42817</v>
      </c>
      <c r="AW202">
        <f t="shared" si="83"/>
        <v>0</v>
      </c>
    </row>
    <row r="203" spans="8:49" x14ac:dyDescent="0.45">
      <c r="H203" s="1" t="e">
        <f t="shared" si="79"/>
        <v>#N/A</v>
      </c>
      <c r="I203">
        <v>200</v>
      </c>
      <c r="J203" s="3">
        <f t="shared" si="80"/>
        <v>1003.981736185941</v>
      </c>
      <c r="K203" s="3">
        <f t="shared" si="81"/>
        <v>1025.2012749232247</v>
      </c>
      <c r="L203" s="3">
        <f t="shared" si="82"/>
        <v>633.819670273067</v>
      </c>
      <c r="M203" t="e">
        <f>IF(H203&lt;入牧日比較!$C$10,0,入牧日比較!$C$9*0.02*入牧日比較!$C$8)</f>
        <v>#N/A</v>
      </c>
      <c r="N203" t="e">
        <f>IF($H203&lt;入牧日比較!$C$11,0,入牧日比較!$C$9*0.02*入牧日比較!$C$8)</f>
        <v>#N/A</v>
      </c>
      <c r="O203" t="e">
        <f>IF($H203&lt;入牧日比較!$C$12,0,入牧日比較!$C$9*0.02*入牧日比較!$C$8)</f>
        <v>#N/A</v>
      </c>
      <c r="P203" t="e">
        <f>IF($H203&lt;入牧日比較!$C$13,0,入牧日比較!$C$9*0.02*入牧日比較!$C$8)</f>
        <v>#N/A</v>
      </c>
      <c r="Q203" t="e">
        <f>IF($H203&lt;入牧日比較!$C$14,0,入牧日比較!$C$9*0.02*入牧日比較!$C$8)</f>
        <v>#N/A</v>
      </c>
      <c r="R203" s="3" t="e">
        <f t="shared" si="84"/>
        <v>#N/A</v>
      </c>
      <c r="S203" s="3" t="e">
        <f t="shared" si="85"/>
        <v>#N/A</v>
      </c>
      <c r="T203" s="3" t="e">
        <f t="shared" si="86"/>
        <v>#N/A</v>
      </c>
      <c r="U203" s="3" t="e">
        <f t="shared" si="87"/>
        <v>#N/A</v>
      </c>
      <c r="V203" s="3" t="e">
        <f t="shared" si="88"/>
        <v>#N/A</v>
      </c>
      <c r="W203" s="3" t="e">
        <f t="shared" si="89"/>
        <v>#N/A</v>
      </c>
      <c r="X203" s="3" t="e">
        <f t="shared" si="90"/>
        <v>#N/A</v>
      </c>
      <c r="Y203" s="3" t="e">
        <f t="shared" si="91"/>
        <v>#N/A</v>
      </c>
      <c r="Z203" s="3" t="e">
        <f t="shared" si="92"/>
        <v>#N/A</v>
      </c>
      <c r="AA203" s="3" t="e">
        <f t="shared" si="93"/>
        <v>#N/A</v>
      </c>
      <c r="AB203" s="3" t="e">
        <f t="shared" si="94"/>
        <v>#N/A</v>
      </c>
      <c r="AC203" s="3" t="e">
        <f t="shared" si="95"/>
        <v>#N/A</v>
      </c>
      <c r="AD203" s="3" t="e">
        <f t="shared" si="96"/>
        <v>#N/A</v>
      </c>
      <c r="AE203" s="3" t="e">
        <f t="shared" si="97"/>
        <v>#N/A</v>
      </c>
      <c r="AF203" s="3" t="e">
        <f t="shared" si="98"/>
        <v>#N/A</v>
      </c>
      <c r="AG203" t="e">
        <f>IF(入牧日比較!$C$7-R203&gt;0,0,AG202+1)</f>
        <v>#N/A</v>
      </c>
      <c r="AH203" t="e">
        <f>IF(入牧日比較!$C$7-S203&gt;0,0,AH202+1)</f>
        <v>#N/A</v>
      </c>
      <c r="AI203" t="e">
        <f>IF(入牧日比較!$C$7-T203&gt;0,0,AI202+1)</f>
        <v>#N/A</v>
      </c>
      <c r="AJ203" t="e">
        <f>IF(入牧日比較!$C$7-U203&gt;0,0,AJ202+1)</f>
        <v>#N/A</v>
      </c>
      <c r="AK203" t="e">
        <f>IF(入牧日比較!$C$7-V203&gt;0,0,AK202+1)</f>
        <v>#N/A</v>
      </c>
      <c r="AL203" t="e">
        <f>IF(入牧日比較!$C$7-W203&gt;0,0,AL202+1)</f>
        <v>#N/A</v>
      </c>
      <c r="AM203" t="e">
        <f>IF(入牧日比較!$C$7-X203&gt;0,0,AM202+1)</f>
        <v>#N/A</v>
      </c>
      <c r="AN203" t="e">
        <f>IF(入牧日比較!$C$7-Y203&gt;0,0,AN202+1)</f>
        <v>#N/A</v>
      </c>
      <c r="AO203" t="e">
        <f>IF(入牧日比較!$C$7-Z203&gt;0,0,AO202+1)</f>
        <v>#N/A</v>
      </c>
      <c r="AP203" t="e">
        <f>IF(入牧日比較!$C$7-AA203&gt;0,0,AP202+1)</f>
        <v>#N/A</v>
      </c>
      <c r="AQ203" t="e">
        <f>IF(入牧日比較!$C$7-AB203&gt;0,0,AQ202+1)</f>
        <v>#N/A</v>
      </c>
      <c r="AR203" t="e">
        <f>IF(入牧日比較!$C$7-AC203&gt;0,0,AR202+1)</f>
        <v>#N/A</v>
      </c>
      <c r="AS203" t="e">
        <f>IF(入牧日比較!$C$7-AD203&gt;0,0,AS202+1)</f>
        <v>#N/A</v>
      </c>
      <c r="AT203" t="e">
        <f>IF(入牧日比較!$C$7-AE203&gt;0,0,AT202+1)</f>
        <v>#N/A</v>
      </c>
      <c r="AU203" t="e">
        <f>IF(入牧日比較!$C$7-AF203&gt;0,0,AU202+1)</f>
        <v>#N/A</v>
      </c>
      <c r="AV203" s="1">
        <f t="shared" si="99"/>
        <v>42818</v>
      </c>
      <c r="AW203">
        <f t="shared" si="83"/>
        <v>0</v>
      </c>
    </row>
    <row r="204" spans="8:49" x14ac:dyDescent="0.45">
      <c r="H204" s="1" t="e">
        <f t="shared" si="79"/>
        <v>#N/A</v>
      </c>
      <c r="I204">
        <v>201</v>
      </c>
      <c r="J204" s="3">
        <f t="shared" si="80"/>
        <v>1005.9455767944078</v>
      </c>
      <c r="K204" s="3">
        <f t="shared" si="81"/>
        <v>1025.6721056942724</v>
      </c>
      <c r="L204" s="3">
        <f t="shared" si="82"/>
        <v>634.14983827684489</v>
      </c>
      <c r="M204" t="e">
        <f>IF(H204&lt;入牧日比較!$C$10,0,入牧日比較!$C$9*0.02*入牧日比較!$C$8)</f>
        <v>#N/A</v>
      </c>
      <c r="N204" t="e">
        <f>IF($H204&lt;入牧日比較!$C$11,0,入牧日比較!$C$9*0.02*入牧日比較!$C$8)</f>
        <v>#N/A</v>
      </c>
      <c r="O204" t="e">
        <f>IF($H204&lt;入牧日比較!$C$12,0,入牧日比較!$C$9*0.02*入牧日比較!$C$8)</f>
        <v>#N/A</v>
      </c>
      <c r="P204" t="e">
        <f>IF($H204&lt;入牧日比較!$C$13,0,入牧日比較!$C$9*0.02*入牧日比較!$C$8)</f>
        <v>#N/A</v>
      </c>
      <c r="Q204" t="e">
        <f>IF($H204&lt;入牧日比較!$C$14,0,入牧日比較!$C$9*0.02*入牧日比較!$C$8)</f>
        <v>#N/A</v>
      </c>
      <c r="R204" s="3" t="e">
        <f t="shared" si="84"/>
        <v>#N/A</v>
      </c>
      <c r="S204" s="3" t="e">
        <f t="shared" si="85"/>
        <v>#N/A</v>
      </c>
      <c r="T204" s="3" t="e">
        <f t="shared" si="86"/>
        <v>#N/A</v>
      </c>
      <c r="U204" s="3" t="e">
        <f t="shared" si="87"/>
        <v>#N/A</v>
      </c>
      <c r="V204" s="3" t="e">
        <f t="shared" si="88"/>
        <v>#N/A</v>
      </c>
      <c r="W204" s="3" t="e">
        <f t="shared" si="89"/>
        <v>#N/A</v>
      </c>
      <c r="X204" s="3" t="e">
        <f t="shared" si="90"/>
        <v>#N/A</v>
      </c>
      <c r="Y204" s="3" t="e">
        <f t="shared" si="91"/>
        <v>#N/A</v>
      </c>
      <c r="Z204" s="3" t="e">
        <f t="shared" si="92"/>
        <v>#N/A</v>
      </c>
      <c r="AA204" s="3" t="e">
        <f t="shared" si="93"/>
        <v>#N/A</v>
      </c>
      <c r="AB204" s="3" t="e">
        <f t="shared" si="94"/>
        <v>#N/A</v>
      </c>
      <c r="AC204" s="3" t="e">
        <f t="shared" si="95"/>
        <v>#N/A</v>
      </c>
      <c r="AD204" s="3" t="e">
        <f t="shared" si="96"/>
        <v>#N/A</v>
      </c>
      <c r="AE204" s="3" t="e">
        <f t="shared" si="97"/>
        <v>#N/A</v>
      </c>
      <c r="AF204" s="3" t="e">
        <f t="shared" si="98"/>
        <v>#N/A</v>
      </c>
      <c r="AG204" t="e">
        <f>IF(入牧日比較!$C$7-R204&gt;0,0,AG203+1)</f>
        <v>#N/A</v>
      </c>
      <c r="AH204" t="e">
        <f>IF(入牧日比較!$C$7-S204&gt;0,0,AH203+1)</f>
        <v>#N/A</v>
      </c>
      <c r="AI204" t="e">
        <f>IF(入牧日比較!$C$7-T204&gt;0,0,AI203+1)</f>
        <v>#N/A</v>
      </c>
      <c r="AJ204" t="e">
        <f>IF(入牧日比較!$C$7-U204&gt;0,0,AJ203+1)</f>
        <v>#N/A</v>
      </c>
      <c r="AK204" t="e">
        <f>IF(入牧日比較!$C$7-V204&gt;0,0,AK203+1)</f>
        <v>#N/A</v>
      </c>
      <c r="AL204" t="e">
        <f>IF(入牧日比較!$C$7-W204&gt;0,0,AL203+1)</f>
        <v>#N/A</v>
      </c>
      <c r="AM204" t="e">
        <f>IF(入牧日比較!$C$7-X204&gt;0,0,AM203+1)</f>
        <v>#N/A</v>
      </c>
      <c r="AN204" t="e">
        <f>IF(入牧日比較!$C$7-Y204&gt;0,0,AN203+1)</f>
        <v>#N/A</v>
      </c>
      <c r="AO204" t="e">
        <f>IF(入牧日比較!$C$7-Z204&gt;0,0,AO203+1)</f>
        <v>#N/A</v>
      </c>
      <c r="AP204" t="e">
        <f>IF(入牧日比較!$C$7-AA204&gt;0,0,AP203+1)</f>
        <v>#N/A</v>
      </c>
      <c r="AQ204" t="e">
        <f>IF(入牧日比較!$C$7-AB204&gt;0,0,AQ203+1)</f>
        <v>#N/A</v>
      </c>
      <c r="AR204" t="e">
        <f>IF(入牧日比較!$C$7-AC204&gt;0,0,AR203+1)</f>
        <v>#N/A</v>
      </c>
      <c r="AS204" t="e">
        <f>IF(入牧日比較!$C$7-AD204&gt;0,0,AS203+1)</f>
        <v>#N/A</v>
      </c>
      <c r="AT204" t="e">
        <f>IF(入牧日比較!$C$7-AE204&gt;0,0,AT203+1)</f>
        <v>#N/A</v>
      </c>
      <c r="AU204" t="e">
        <f>IF(入牧日比較!$C$7-AF204&gt;0,0,AU203+1)</f>
        <v>#N/A</v>
      </c>
      <c r="AV204" s="1">
        <f t="shared" si="99"/>
        <v>42819</v>
      </c>
      <c r="AW204">
        <f t="shared" si="83"/>
        <v>0</v>
      </c>
    </row>
    <row r="205" spans="8:49" x14ac:dyDescent="0.45">
      <c r="H205" s="1" t="e">
        <f t="shared" ref="H205:H260" si="100">IF(ISERROR(AW195=0),H204+1,IF(AW195=0,NA(),H204+1))</f>
        <v>#N/A</v>
      </c>
      <c r="I205">
        <v>202</v>
      </c>
      <c r="J205" s="3">
        <f t="shared" si="80"/>
        <v>1007.8697034633647</v>
      </c>
      <c r="K205" s="3">
        <f t="shared" si="81"/>
        <v>1026.128285003138</v>
      </c>
      <c r="L205" s="3">
        <f t="shared" si="82"/>
        <v>634.47028128559168</v>
      </c>
      <c r="M205" t="e">
        <f>IF(H205&lt;入牧日比較!$C$10,0,入牧日比較!$C$9*0.02*入牧日比較!$C$8)</f>
        <v>#N/A</v>
      </c>
      <c r="N205" t="e">
        <f>IF($H205&lt;入牧日比較!$C$11,0,入牧日比較!$C$9*0.02*入牧日比較!$C$8)</f>
        <v>#N/A</v>
      </c>
      <c r="O205" t="e">
        <f>IF($H205&lt;入牧日比較!$C$12,0,入牧日比較!$C$9*0.02*入牧日比較!$C$8)</f>
        <v>#N/A</v>
      </c>
      <c r="P205" t="e">
        <f>IF($H205&lt;入牧日比較!$C$13,0,入牧日比較!$C$9*0.02*入牧日比較!$C$8)</f>
        <v>#N/A</v>
      </c>
      <c r="Q205" t="e">
        <f>IF($H205&lt;入牧日比較!$C$14,0,入牧日比較!$C$9*0.02*入牧日比較!$C$8)</f>
        <v>#N/A</v>
      </c>
      <c r="R205" s="3" t="e">
        <f t="shared" si="84"/>
        <v>#N/A</v>
      </c>
      <c r="S205" s="3" t="e">
        <f t="shared" si="85"/>
        <v>#N/A</v>
      </c>
      <c r="T205" s="3" t="e">
        <f t="shared" si="86"/>
        <v>#N/A</v>
      </c>
      <c r="U205" s="3" t="e">
        <f t="shared" si="87"/>
        <v>#N/A</v>
      </c>
      <c r="V205" s="3" t="e">
        <f t="shared" si="88"/>
        <v>#N/A</v>
      </c>
      <c r="W205" s="3" t="e">
        <f t="shared" si="89"/>
        <v>#N/A</v>
      </c>
      <c r="X205" s="3" t="e">
        <f t="shared" si="90"/>
        <v>#N/A</v>
      </c>
      <c r="Y205" s="3" t="e">
        <f t="shared" si="91"/>
        <v>#N/A</v>
      </c>
      <c r="Z205" s="3" t="e">
        <f t="shared" si="92"/>
        <v>#N/A</v>
      </c>
      <c r="AA205" s="3" t="e">
        <f t="shared" si="93"/>
        <v>#N/A</v>
      </c>
      <c r="AB205" s="3" t="e">
        <f t="shared" si="94"/>
        <v>#N/A</v>
      </c>
      <c r="AC205" s="3" t="e">
        <f t="shared" si="95"/>
        <v>#N/A</v>
      </c>
      <c r="AD205" s="3" t="e">
        <f t="shared" si="96"/>
        <v>#N/A</v>
      </c>
      <c r="AE205" s="3" t="e">
        <f t="shared" si="97"/>
        <v>#N/A</v>
      </c>
      <c r="AF205" s="3" t="e">
        <f t="shared" si="98"/>
        <v>#N/A</v>
      </c>
      <c r="AG205" t="e">
        <f>IF(入牧日比較!$C$7-R205&gt;0,0,AG204+1)</f>
        <v>#N/A</v>
      </c>
      <c r="AH205" t="e">
        <f>IF(入牧日比較!$C$7-S205&gt;0,0,AH204+1)</f>
        <v>#N/A</v>
      </c>
      <c r="AI205" t="e">
        <f>IF(入牧日比較!$C$7-T205&gt;0,0,AI204+1)</f>
        <v>#N/A</v>
      </c>
      <c r="AJ205" t="e">
        <f>IF(入牧日比較!$C$7-U205&gt;0,0,AJ204+1)</f>
        <v>#N/A</v>
      </c>
      <c r="AK205" t="e">
        <f>IF(入牧日比較!$C$7-V205&gt;0,0,AK204+1)</f>
        <v>#N/A</v>
      </c>
      <c r="AL205" t="e">
        <f>IF(入牧日比較!$C$7-W205&gt;0,0,AL204+1)</f>
        <v>#N/A</v>
      </c>
      <c r="AM205" t="e">
        <f>IF(入牧日比較!$C$7-X205&gt;0,0,AM204+1)</f>
        <v>#N/A</v>
      </c>
      <c r="AN205" t="e">
        <f>IF(入牧日比較!$C$7-Y205&gt;0,0,AN204+1)</f>
        <v>#N/A</v>
      </c>
      <c r="AO205" t="e">
        <f>IF(入牧日比較!$C$7-Z205&gt;0,0,AO204+1)</f>
        <v>#N/A</v>
      </c>
      <c r="AP205" t="e">
        <f>IF(入牧日比較!$C$7-AA205&gt;0,0,AP204+1)</f>
        <v>#N/A</v>
      </c>
      <c r="AQ205" t="e">
        <f>IF(入牧日比較!$C$7-AB205&gt;0,0,AQ204+1)</f>
        <v>#N/A</v>
      </c>
      <c r="AR205" t="e">
        <f>IF(入牧日比較!$C$7-AC205&gt;0,0,AR204+1)</f>
        <v>#N/A</v>
      </c>
      <c r="AS205" t="e">
        <f>IF(入牧日比較!$C$7-AD205&gt;0,0,AS204+1)</f>
        <v>#N/A</v>
      </c>
      <c r="AT205" t="e">
        <f>IF(入牧日比較!$C$7-AE205&gt;0,0,AT204+1)</f>
        <v>#N/A</v>
      </c>
      <c r="AU205" t="e">
        <f>IF(入牧日比較!$C$7-AF205&gt;0,0,AU204+1)</f>
        <v>#N/A</v>
      </c>
      <c r="AV205" s="1">
        <f t="shared" si="99"/>
        <v>42820</v>
      </c>
      <c r="AW205">
        <f t="shared" si="83"/>
        <v>0</v>
      </c>
    </row>
    <row r="206" spans="8:49" x14ac:dyDescent="0.45">
      <c r="H206" s="1" t="e">
        <f t="shared" si="100"/>
        <v>#N/A</v>
      </c>
      <c r="I206">
        <v>203</v>
      </c>
      <c r="J206" s="3">
        <f t="shared" si="80"/>
        <v>1009.754838746283</v>
      </c>
      <c r="K206" s="3">
        <f t="shared" si="81"/>
        <v>1026.5702624758894</v>
      </c>
      <c r="L206" s="3">
        <f t="shared" si="82"/>
        <v>634.7812809674258</v>
      </c>
      <c r="M206" t="e">
        <f>IF(H206&lt;入牧日比較!$C$10,0,入牧日比較!$C$9*0.02*入牧日比較!$C$8)</f>
        <v>#N/A</v>
      </c>
      <c r="N206" t="e">
        <f>IF($H206&lt;入牧日比較!$C$11,0,入牧日比較!$C$9*0.02*入牧日比較!$C$8)</f>
        <v>#N/A</v>
      </c>
      <c r="O206" t="e">
        <f>IF($H206&lt;入牧日比較!$C$12,0,入牧日比較!$C$9*0.02*入牧日比較!$C$8)</f>
        <v>#N/A</v>
      </c>
      <c r="P206" t="e">
        <f>IF($H206&lt;入牧日比較!$C$13,0,入牧日比較!$C$9*0.02*入牧日比較!$C$8)</f>
        <v>#N/A</v>
      </c>
      <c r="Q206" t="e">
        <f>IF($H206&lt;入牧日比較!$C$14,0,入牧日比較!$C$9*0.02*入牧日比較!$C$8)</f>
        <v>#N/A</v>
      </c>
      <c r="R206" s="3" t="e">
        <f t="shared" si="84"/>
        <v>#N/A</v>
      </c>
      <c r="S206" s="3" t="e">
        <f t="shared" si="85"/>
        <v>#N/A</v>
      </c>
      <c r="T206" s="3" t="e">
        <f t="shared" si="86"/>
        <v>#N/A</v>
      </c>
      <c r="U206" s="3" t="e">
        <f t="shared" si="87"/>
        <v>#N/A</v>
      </c>
      <c r="V206" s="3" t="e">
        <f t="shared" si="88"/>
        <v>#N/A</v>
      </c>
      <c r="W206" s="3" t="e">
        <f t="shared" si="89"/>
        <v>#N/A</v>
      </c>
      <c r="X206" s="3" t="e">
        <f t="shared" si="90"/>
        <v>#N/A</v>
      </c>
      <c r="Y206" s="3" t="e">
        <f t="shared" si="91"/>
        <v>#N/A</v>
      </c>
      <c r="Z206" s="3" t="e">
        <f t="shared" si="92"/>
        <v>#N/A</v>
      </c>
      <c r="AA206" s="3" t="e">
        <f t="shared" si="93"/>
        <v>#N/A</v>
      </c>
      <c r="AB206" s="3" t="e">
        <f t="shared" si="94"/>
        <v>#N/A</v>
      </c>
      <c r="AC206" s="3" t="e">
        <f t="shared" si="95"/>
        <v>#N/A</v>
      </c>
      <c r="AD206" s="3" t="e">
        <f t="shared" si="96"/>
        <v>#N/A</v>
      </c>
      <c r="AE206" s="3" t="e">
        <f t="shared" si="97"/>
        <v>#N/A</v>
      </c>
      <c r="AF206" s="3" t="e">
        <f t="shared" si="98"/>
        <v>#N/A</v>
      </c>
      <c r="AG206" t="e">
        <f>IF(入牧日比較!$C$7-R206&gt;0,0,AG205+1)</f>
        <v>#N/A</v>
      </c>
      <c r="AH206" t="e">
        <f>IF(入牧日比較!$C$7-S206&gt;0,0,AH205+1)</f>
        <v>#N/A</v>
      </c>
      <c r="AI206" t="e">
        <f>IF(入牧日比較!$C$7-T206&gt;0,0,AI205+1)</f>
        <v>#N/A</v>
      </c>
      <c r="AJ206" t="e">
        <f>IF(入牧日比較!$C$7-U206&gt;0,0,AJ205+1)</f>
        <v>#N/A</v>
      </c>
      <c r="AK206" t="e">
        <f>IF(入牧日比較!$C$7-V206&gt;0,0,AK205+1)</f>
        <v>#N/A</v>
      </c>
      <c r="AL206" t="e">
        <f>IF(入牧日比較!$C$7-W206&gt;0,0,AL205+1)</f>
        <v>#N/A</v>
      </c>
      <c r="AM206" t="e">
        <f>IF(入牧日比較!$C$7-X206&gt;0,0,AM205+1)</f>
        <v>#N/A</v>
      </c>
      <c r="AN206" t="e">
        <f>IF(入牧日比較!$C$7-Y206&gt;0,0,AN205+1)</f>
        <v>#N/A</v>
      </c>
      <c r="AO206" t="e">
        <f>IF(入牧日比較!$C$7-Z206&gt;0,0,AO205+1)</f>
        <v>#N/A</v>
      </c>
      <c r="AP206" t="e">
        <f>IF(入牧日比較!$C$7-AA206&gt;0,0,AP205+1)</f>
        <v>#N/A</v>
      </c>
      <c r="AQ206" t="e">
        <f>IF(入牧日比較!$C$7-AB206&gt;0,0,AQ205+1)</f>
        <v>#N/A</v>
      </c>
      <c r="AR206" t="e">
        <f>IF(入牧日比較!$C$7-AC206&gt;0,0,AR205+1)</f>
        <v>#N/A</v>
      </c>
      <c r="AS206" t="e">
        <f>IF(入牧日比較!$C$7-AD206&gt;0,0,AS205+1)</f>
        <v>#N/A</v>
      </c>
      <c r="AT206" t="e">
        <f>IF(入牧日比較!$C$7-AE206&gt;0,0,AT205+1)</f>
        <v>#N/A</v>
      </c>
      <c r="AU206" t="e">
        <f>IF(入牧日比較!$C$7-AF206&gt;0,0,AU205+1)</f>
        <v>#N/A</v>
      </c>
      <c r="AV206" s="1">
        <f t="shared" si="99"/>
        <v>42821</v>
      </c>
      <c r="AW206">
        <f t="shared" si="83"/>
        <v>0</v>
      </c>
    </row>
    <row r="207" spans="8:49" x14ac:dyDescent="0.45">
      <c r="H207" s="1" t="e">
        <f t="shared" si="100"/>
        <v>#N/A</v>
      </c>
      <c r="I207">
        <v>204</v>
      </c>
      <c r="J207" s="3">
        <f t="shared" si="80"/>
        <v>1011.601695598733</v>
      </c>
      <c r="K207" s="3">
        <f t="shared" si="81"/>
        <v>1026.9984743322091</v>
      </c>
      <c r="L207" s="3">
        <f t="shared" si="82"/>
        <v>635.08311111464332</v>
      </c>
      <c r="M207" t="e">
        <f>IF(H207&lt;入牧日比較!$C$10,0,入牧日比較!$C$9*0.02*入牧日比較!$C$8)</f>
        <v>#N/A</v>
      </c>
      <c r="N207" t="e">
        <f>IF($H207&lt;入牧日比較!$C$11,0,入牧日比較!$C$9*0.02*入牧日比較!$C$8)</f>
        <v>#N/A</v>
      </c>
      <c r="O207" t="e">
        <f>IF($H207&lt;入牧日比較!$C$12,0,入牧日比較!$C$9*0.02*入牧日比較!$C$8)</f>
        <v>#N/A</v>
      </c>
      <c r="P207" t="e">
        <f>IF($H207&lt;入牧日比較!$C$13,0,入牧日比較!$C$9*0.02*入牧日比較!$C$8)</f>
        <v>#N/A</v>
      </c>
      <c r="Q207" t="e">
        <f>IF($H207&lt;入牧日比較!$C$14,0,入牧日比較!$C$9*0.02*入牧日比較!$C$8)</f>
        <v>#N/A</v>
      </c>
      <c r="R207" s="3" t="e">
        <f t="shared" si="84"/>
        <v>#N/A</v>
      </c>
      <c r="S207" s="3" t="e">
        <f t="shared" si="85"/>
        <v>#N/A</v>
      </c>
      <c r="T207" s="3" t="e">
        <f t="shared" si="86"/>
        <v>#N/A</v>
      </c>
      <c r="U207" s="3" t="e">
        <f t="shared" si="87"/>
        <v>#N/A</v>
      </c>
      <c r="V207" s="3" t="e">
        <f t="shared" si="88"/>
        <v>#N/A</v>
      </c>
      <c r="W207" s="3" t="e">
        <f t="shared" si="89"/>
        <v>#N/A</v>
      </c>
      <c r="X207" s="3" t="e">
        <f t="shared" si="90"/>
        <v>#N/A</v>
      </c>
      <c r="Y207" s="3" t="e">
        <f t="shared" si="91"/>
        <v>#N/A</v>
      </c>
      <c r="Z207" s="3" t="e">
        <f t="shared" si="92"/>
        <v>#N/A</v>
      </c>
      <c r="AA207" s="3" t="e">
        <f t="shared" si="93"/>
        <v>#N/A</v>
      </c>
      <c r="AB207" s="3" t="e">
        <f t="shared" si="94"/>
        <v>#N/A</v>
      </c>
      <c r="AC207" s="3" t="e">
        <f t="shared" si="95"/>
        <v>#N/A</v>
      </c>
      <c r="AD207" s="3" t="e">
        <f t="shared" si="96"/>
        <v>#N/A</v>
      </c>
      <c r="AE207" s="3" t="e">
        <f t="shared" si="97"/>
        <v>#N/A</v>
      </c>
      <c r="AF207" s="3" t="e">
        <f t="shared" si="98"/>
        <v>#N/A</v>
      </c>
      <c r="AG207" t="e">
        <f>IF(入牧日比較!$C$7-R207&gt;0,0,AG206+1)</f>
        <v>#N/A</v>
      </c>
      <c r="AH207" t="e">
        <f>IF(入牧日比較!$C$7-S207&gt;0,0,AH206+1)</f>
        <v>#N/A</v>
      </c>
      <c r="AI207" t="e">
        <f>IF(入牧日比較!$C$7-T207&gt;0,0,AI206+1)</f>
        <v>#N/A</v>
      </c>
      <c r="AJ207" t="e">
        <f>IF(入牧日比較!$C$7-U207&gt;0,0,AJ206+1)</f>
        <v>#N/A</v>
      </c>
      <c r="AK207" t="e">
        <f>IF(入牧日比較!$C$7-V207&gt;0,0,AK206+1)</f>
        <v>#N/A</v>
      </c>
      <c r="AL207" t="e">
        <f>IF(入牧日比較!$C$7-W207&gt;0,0,AL206+1)</f>
        <v>#N/A</v>
      </c>
      <c r="AM207" t="e">
        <f>IF(入牧日比較!$C$7-X207&gt;0,0,AM206+1)</f>
        <v>#N/A</v>
      </c>
      <c r="AN207" t="e">
        <f>IF(入牧日比較!$C$7-Y207&gt;0,0,AN206+1)</f>
        <v>#N/A</v>
      </c>
      <c r="AO207" t="e">
        <f>IF(入牧日比較!$C$7-Z207&gt;0,0,AO206+1)</f>
        <v>#N/A</v>
      </c>
      <c r="AP207" t="e">
        <f>IF(入牧日比較!$C$7-AA207&gt;0,0,AP206+1)</f>
        <v>#N/A</v>
      </c>
      <c r="AQ207" t="e">
        <f>IF(入牧日比較!$C$7-AB207&gt;0,0,AQ206+1)</f>
        <v>#N/A</v>
      </c>
      <c r="AR207" t="e">
        <f>IF(入牧日比較!$C$7-AC207&gt;0,0,AR206+1)</f>
        <v>#N/A</v>
      </c>
      <c r="AS207" t="e">
        <f>IF(入牧日比較!$C$7-AD207&gt;0,0,AS206+1)</f>
        <v>#N/A</v>
      </c>
      <c r="AT207" t="e">
        <f>IF(入牧日比較!$C$7-AE207&gt;0,0,AT206+1)</f>
        <v>#N/A</v>
      </c>
      <c r="AU207" t="e">
        <f>IF(入牧日比較!$C$7-AF207&gt;0,0,AU206+1)</f>
        <v>#N/A</v>
      </c>
      <c r="AV207" s="1">
        <f t="shared" si="99"/>
        <v>42822</v>
      </c>
      <c r="AW207">
        <f t="shared" si="83"/>
        <v>0</v>
      </c>
    </row>
    <row r="208" spans="8:49" x14ac:dyDescent="0.45">
      <c r="H208" s="1" t="e">
        <f t="shared" si="100"/>
        <v>#N/A</v>
      </c>
      <c r="I208">
        <v>205</v>
      </c>
      <c r="J208" s="3">
        <f t="shared" si="80"/>
        <v>1013.4109773383652</v>
      </c>
      <c r="K208" s="3">
        <f t="shared" si="81"/>
        <v>1027.4133437605849</v>
      </c>
      <c r="L208" s="3">
        <f t="shared" si="82"/>
        <v>635.37603784711223</v>
      </c>
      <c r="M208" t="e">
        <f>IF(H208&lt;入牧日比較!$C$10,0,入牧日比較!$C$9*0.02*入牧日比較!$C$8)</f>
        <v>#N/A</v>
      </c>
      <c r="N208" t="e">
        <f>IF($H208&lt;入牧日比較!$C$11,0,入牧日比較!$C$9*0.02*入牧日比較!$C$8)</f>
        <v>#N/A</v>
      </c>
      <c r="O208" t="e">
        <f>IF($H208&lt;入牧日比較!$C$12,0,入牧日比較!$C$9*0.02*入牧日比較!$C$8)</f>
        <v>#N/A</v>
      </c>
      <c r="P208" t="e">
        <f>IF($H208&lt;入牧日比較!$C$13,0,入牧日比較!$C$9*0.02*入牧日比較!$C$8)</f>
        <v>#N/A</v>
      </c>
      <c r="Q208" t="e">
        <f>IF($H208&lt;入牧日比較!$C$14,0,入牧日比較!$C$9*0.02*入牧日比較!$C$8)</f>
        <v>#N/A</v>
      </c>
      <c r="R208" s="3" t="e">
        <f t="shared" si="84"/>
        <v>#N/A</v>
      </c>
      <c r="S208" s="3" t="e">
        <f t="shared" si="85"/>
        <v>#N/A</v>
      </c>
      <c r="T208" s="3" t="e">
        <f t="shared" si="86"/>
        <v>#N/A</v>
      </c>
      <c r="U208" s="3" t="e">
        <f t="shared" si="87"/>
        <v>#N/A</v>
      </c>
      <c r="V208" s="3" t="e">
        <f t="shared" si="88"/>
        <v>#N/A</v>
      </c>
      <c r="W208" s="3" t="e">
        <f t="shared" si="89"/>
        <v>#N/A</v>
      </c>
      <c r="X208" s="3" t="e">
        <f t="shared" si="90"/>
        <v>#N/A</v>
      </c>
      <c r="Y208" s="3" t="e">
        <f t="shared" si="91"/>
        <v>#N/A</v>
      </c>
      <c r="Z208" s="3" t="e">
        <f t="shared" si="92"/>
        <v>#N/A</v>
      </c>
      <c r="AA208" s="3" t="e">
        <f t="shared" si="93"/>
        <v>#N/A</v>
      </c>
      <c r="AB208" s="3" t="e">
        <f t="shared" si="94"/>
        <v>#N/A</v>
      </c>
      <c r="AC208" s="3" t="e">
        <f t="shared" si="95"/>
        <v>#N/A</v>
      </c>
      <c r="AD208" s="3" t="e">
        <f t="shared" si="96"/>
        <v>#N/A</v>
      </c>
      <c r="AE208" s="3" t="e">
        <f t="shared" si="97"/>
        <v>#N/A</v>
      </c>
      <c r="AF208" s="3" t="e">
        <f t="shared" si="98"/>
        <v>#N/A</v>
      </c>
      <c r="AG208" t="e">
        <f>IF(入牧日比較!$C$7-R208&gt;0,0,AG207+1)</f>
        <v>#N/A</v>
      </c>
      <c r="AH208" t="e">
        <f>IF(入牧日比較!$C$7-S208&gt;0,0,AH207+1)</f>
        <v>#N/A</v>
      </c>
      <c r="AI208" t="e">
        <f>IF(入牧日比較!$C$7-T208&gt;0,0,AI207+1)</f>
        <v>#N/A</v>
      </c>
      <c r="AJ208" t="e">
        <f>IF(入牧日比較!$C$7-U208&gt;0,0,AJ207+1)</f>
        <v>#N/A</v>
      </c>
      <c r="AK208" t="e">
        <f>IF(入牧日比較!$C$7-V208&gt;0,0,AK207+1)</f>
        <v>#N/A</v>
      </c>
      <c r="AL208" t="e">
        <f>IF(入牧日比較!$C$7-W208&gt;0,0,AL207+1)</f>
        <v>#N/A</v>
      </c>
      <c r="AM208" t="e">
        <f>IF(入牧日比較!$C$7-X208&gt;0,0,AM207+1)</f>
        <v>#N/A</v>
      </c>
      <c r="AN208" t="e">
        <f>IF(入牧日比較!$C$7-Y208&gt;0,0,AN207+1)</f>
        <v>#N/A</v>
      </c>
      <c r="AO208" t="e">
        <f>IF(入牧日比較!$C$7-Z208&gt;0,0,AO207+1)</f>
        <v>#N/A</v>
      </c>
      <c r="AP208" t="e">
        <f>IF(入牧日比較!$C$7-AA208&gt;0,0,AP207+1)</f>
        <v>#N/A</v>
      </c>
      <c r="AQ208" t="e">
        <f>IF(入牧日比較!$C$7-AB208&gt;0,0,AQ207+1)</f>
        <v>#N/A</v>
      </c>
      <c r="AR208" t="e">
        <f>IF(入牧日比較!$C$7-AC208&gt;0,0,AR207+1)</f>
        <v>#N/A</v>
      </c>
      <c r="AS208" t="e">
        <f>IF(入牧日比較!$C$7-AD208&gt;0,0,AS207+1)</f>
        <v>#N/A</v>
      </c>
      <c r="AT208" t="e">
        <f>IF(入牧日比較!$C$7-AE208&gt;0,0,AT207+1)</f>
        <v>#N/A</v>
      </c>
      <c r="AU208" t="e">
        <f>IF(入牧日比較!$C$7-AF208&gt;0,0,AU207+1)</f>
        <v>#N/A</v>
      </c>
      <c r="AV208" s="1">
        <f t="shared" si="99"/>
        <v>42823</v>
      </c>
      <c r="AW208">
        <f t="shared" si="83"/>
        <v>0</v>
      </c>
    </row>
    <row r="209" spans="8:49" x14ac:dyDescent="0.45">
      <c r="H209" s="1" t="e">
        <f t="shared" si="100"/>
        <v>#N/A</v>
      </c>
      <c r="I209">
        <v>206</v>
      </c>
      <c r="J209" s="3">
        <f t="shared" si="80"/>
        <v>1015.1833776151549</v>
      </c>
      <c r="K209" s="3">
        <f t="shared" si="81"/>
        <v>1027.8152812845713</v>
      </c>
      <c r="L209" s="3">
        <f t="shared" si="82"/>
        <v>635.66031981144226</v>
      </c>
      <c r="M209" t="e">
        <f>IF(H209&lt;入牧日比較!$C$10,0,入牧日比較!$C$9*0.02*入牧日比較!$C$8)</f>
        <v>#N/A</v>
      </c>
      <c r="N209" t="e">
        <f>IF($H209&lt;入牧日比較!$C$11,0,入牧日比較!$C$9*0.02*入牧日比較!$C$8)</f>
        <v>#N/A</v>
      </c>
      <c r="O209" t="e">
        <f>IF($H209&lt;入牧日比較!$C$12,0,入牧日比較!$C$9*0.02*入牧日比較!$C$8)</f>
        <v>#N/A</v>
      </c>
      <c r="P209" t="e">
        <f>IF($H209&lt;入牧日比較!$C$13,0,入牧日比較!$C$9*0.02*入牧日比較!$C$8)</f>
        <v>#N/A</v>
      </c>
      <c r="Q209" t="e">
        <f>IF($H209&lt;入牧日比較!$C$14,0,入牧日比較!$C$9*0.02*入牧日比較!$C$8)</f>
        <v>#N/A</v>
      </c>
      <c r="R209" s="3" t="e">
        <f t="shared" si="84"/>
        <v>#N/A</v>
      </c>
      <c r="S209" s="3" t="e">
        <f t="shared" si="85"/>
        <v>#N/A</v>
      </c>
      <c r="T209" s="3" t="e">
        <f t="shared" si="86"/>
        <v>#N/A</v>
      </c>
      <c r="U209" s="3" t="e">
        <f t="shared" si="87"/>
        <v>#N/A</v>
      </c>
      <c r="V209" s="3" t="e">
        <f t="shared" si="88"/>
        <v>#N/A</v>
      </c>
      <c r="W209" s="3" t="e">
        <f t="shared" si="89"/>
        <v>#N/A</v>
      </c>
      <c r="X209" s="3" t="e">
        <f t="shared" si="90"/>
        <v>#N/A</v>
      </c>
      <c r="Y209" s="3" t="e">
        <f t="shared" si="91"/>
        <v>#N/A</v>
      </c>
      <c r="Z209" s="3" t="e">
        <f t="shared" si="92"/>
        <v>#N/A</v>
      </c>
      <c r="AA209" s="3" t="e">
        <f t="shared" si="93"/>
        <v>#N/A</v>
      </c>
      <c r="AB209" s="3" t="e">
        <f t="shared" si="94"/>
        <v>#N/A</v>
      </c>
      <c r="AC209" s="3" t="e">
        <f t="shared" si="95"/>
        <v>#N/A</v>
      </c>
      <c r="AD209" s="3" t="e">
        <f t="shared" si="96"/>
        <v>#N/A</v>
      </c>
      <c r="AE209" s="3" t="e">
        <f t="shared" si="97"/>
        <v>#N/A</v>
      </c>
      <c r="AF209" s="3" t="e">
        <f t="shared" si="98"/>
        <v>#N/A</v>
      </c>
      <c r="AG209" t="e">
        <f>IF(入牧日比較!$C$7-R209&gt;0,0,AG208+1)</f>
        <v>#N/A</v>
      </c>
      <c r="AH209" t="e">
        <f>IF(入牧日比較!$C$7-S209&gt;0,0,AH208+1)</f>
        <v>#N/A</v>
      </c>
      <c r="AI209" t="e">
        <f>IF(入牧日比較!$C$7-T209&gt;0,0,AI208+1)</f>
        <v>#N/A</v>
      </c>
      <c r="AJ209" t="e">
        <f>IF(入牧日比較!$C$7-U209&gt;0,0,AJ208+1)</f>
        <v>#N/A</v>
      </c>
      <c r="AK209" t="e">
        <f>IF(入牧日比較!$C$7-V209&gt;0,0,AK208+1)</f>
        <v>#N/A</v>
      </c>
      <c r="AL209" t="e">
        <f>IF(入牧日比較!$C$7-W209&gt;0,0,AL208+1)</f>
        <v>#N/A</v>
      </c>
      <c r="AM209" t="e">
        <f>IF(入牧日比較!$C$7-X209&gt;0,0,AM208+1)</f>
        <v>#N/A</v>
      </c>
      <c r="AN209" t="e">
        <f>IF(入牧日比較!$C$7-Y209&gt;0,0,AN208+1)</f>
        <v>#N/A</v>
      </c>
      <c r="AO209" t="e">
        <f>IF(入牧日比較!$C$7-Z209&gt;0,0,AO208+1)</f>
        <v>#N/A</v>
      </c>
      <c r="AP209" t="e">
        <f>IF(入牧日比較!$C$7-AA209&gt;0,0,AP208+1)</f>
        <v>#N/A</v>
      </c>
      <c r="AQ209" t="e">
        <f>IF(入牧日比較!$C$7-AB209&gt;0,0,AQ208+1)</f>
        <v>#N/A</v>
      </c>
      <c r="AR209" t="e">
        <f>IF(入牧日比較!$C$7-AC209&gt;0,0,AR208+1)</f>
        <v>#N/A</v>
      </c>
      <c r="AS209" t="e">
        <f>IF(入牧日比較!$C$7-AD209&gt;0,0,AS208+1)</f>
        <v>#N/A</v>
      </c>
      <c r="AT209" t="e">
        <f>IF(入牧日比較!$C$7-AE209&gt;0,0,AT208+1)</f>
        <v>#N/A</v>
      </c>
      <c r="AU209" t="e">
        <f>IF(入牧日比較!$C$7-AF209&gt;0,0,AU208+1)</f>
        <v>#N/A</v>
      </c>
      <c r="AV209" s="1">
        <f t="shared" si="99"/>
        <v>42824</v>
      </c>
      <c r="AW209">
        <f t="shared" si="83"/>
        <v>0</v>
      </c>
    </row>
    <row r="210" spans="8:49" x14ac:dyDescent="0.45">
      <c r="H210" s="1" t="e">
        <f t="shared" si="100"/>
        <v>#N/A</v>
      </c>
      <c r="I210">
        <v>207</v>
      </c>
      <c r="J210" s="3">
        <f t="shared" si="80"/>
        <v>1016.9195803913724</v>
      </c>
      <c r="K210" s="3">
        <f t="shared" si="81"/>
        <v>1028.2046851202215</v>
      </c>
      <c r="L210" s="3">
        <f t="shared" si="82"/>
        <v>635.93620837595006</v>
      </c>
      <c r="M210" t="e">
        <f>IF(H210&lt;入牧日比較!$C$10,0,入牧日比較!$C$9*0.02*入牧日比較!$C$8)</f>
        <v>#N/A</v>
      </c>
      <c r="N210" t="e">
        <f>IF($H210&lt;入牧日比較!$C$11,0,入牧日比較!$C$9*0.02*入牧日比較!$C$8)</f>
        <v>#N/A</v>
      </c>
      <c r="O210" t="e">
        <f>IF($H210&lt;入牧日比較!$C$12,0,入牧日比較!$C$9*0.02*入牧日比較!$C$8)</f>
        <v>#N/A</v>
      </c>
      <c r="P210" t="e">
        <f>IF($H210&lt;入牧日比較!$C$13,0,入牧日比較!$C$9*0.02*入牧日比較!$C$8)</f>
        <v>#N/A</v>
      </c>
      <c r="Q210" t="e">
        <f>IF($H210&lt;入牧日比較!$C$14,0,入牧日比較!$C$9*0.02*入牧日比較!$C$8)</f>
        <v>#N/A</v>
      </c>
      <c r="R210" s="3" t="e">
        <f t="shared" si="84"/>
        <v>#N/A</v>
      </c>
      <c r="S210" s="3" t="e">
        <f t="shared" si="85"/>
        <v>#N/A</v>
      </c>
      <c r="T210" s="3" t="e">
        <f t="shared" si="86"/>
        <v>#N/A</v>
      </c>
      <c r="U210" s="3" t="e">
        <f t="shared" si="87"/>
        <v>#N/A</v>
      </c>
      <c r="V210" s="3" t="e">
        <f t="shared" si="88"/>
        <v>#N/A</v>
      </c>
      <c r="W210" s="3" t="e">
        <f t="shared" si="89"/>
        <v>#N/A</v>
      </c>
      <c r="X210" s="3" t="e">
        <f t="shared" si="90"/>
        <v>#N/A</v>
      </c>
      <c r="Y210" s="3" t="e">
        <f t="shared" si="91"/>
        <v>#N/A</v>
      </c>
      <c r="Z210" s="3" t="e">
        <f t="shared" si="92"/>
        <v>#N/A</v>
      </c>
      <c r="AA210" s="3" t="e">
        <f t="shared" si="93"/>
        <v>#N/A</v>
      </c>
      <c r="AB210" s="3" t="e">
        <f t="shared" si="94"/>
        <v>#N/A</v>
      </c>
      <c r="AC210" s="3" t="e">
        <f t="shared" si="95"/>
        <v>#N/A</v>
      </c>
      <c r="AD210" s="3" t="e">
        <f t="shared" si="96"/>
        <v>#N/A</v>
      </c>
      <c r="AE210" s="3" t="e">
        <f t="shared" si="97"/>
        <v>#N/A</v>
      </c>
      <c r="AF210" s="3" t="e">
        <f t="shared" si="98"/>
        <v>#N/A</v>
      </c>
      <c r="AG210" t="e">
        <f>IF(入牧日比較!$C$7-R210&gt;0,0,AG209+1)</f>
        <v>#N/A</v>
      </c>
      <c r="AH210" t="e">
        <f>IF(入牧日比較!$C$7-S210&gt;0,0,AH209+1)</f>
        <v>#N/A</v>
      </c>
      <c r="AI210" t="e">
        <f>IF(入牧日比較!$C$7-T210&gt;0,0,AI209+1)</f>
        <v>#N/A</v>
      </c>
      <c r="AJ210" t="e">
        <f>IF(入牧日比較!$C$7-U210&gt;0,0,AJ209+1)</f>
        <v>#N/A</v>
      </c>
      <c r="AK210" t="e">
        <f>IF(入牧日比較!$C$7-V210&gt;0,0,AK209+1)</f>
        <v>#N/A</v>
      </c>
      <c r="AL210" t="e">
        <f>IF(入牧日比較!$C$7-W210&gt;0,0,AL209+1)</f>
        <v>#N/A</v>
      </c>
      <c r="AM210" t="e">
        <f>IF(入牧日比較!$C$7-X210&gt;0,0,AM209+1)</f>
        <v>#N/A</v>
      </c>
      <c r="AN210" t="e">
        <f>IF(入牧日比較!$C$7-Y210&gt;0,0,AN209+1)</f>
        <v>#N/A</v>
      </c>
      <c r="AO210" t="e">
        <f>IF(入牧日比較!$C$7-Z210&gt;0,0,AO209+1)</f>
        <v>#N/A</v>
      </c>
      <c r="AP210" t="e">
        <f>IF(入牧日比較!$C$7-AA210&gt;0,0,AP209+1)</f>
        <v>#N/A</v>
      </c>
      <c r="AQ210" t="e">
        <f>IF(入牧日比較!$C$7-AB210&gt;0,0,AQ209+1)</f>
        <v>#N/A</v>
      </c>
      <c r="AR210" t="e">
        <f>IF(入牧日比較!$C$7-AC210&gt;0,0,AR209+1)</f>
        <v>#N/A</v>
      </c>
      <c r="AS210" t="e">
        <f>IF(入牧日比較!$C$7-AD210&gt;0,0,AS209+1)</f>
        <v>#N/A</v>
      </c>
      <c r="AT210" t="e">
        <f>IF(入牧日比較!$C$7-AE210&gt;0,0,AT209+1)</f>
        <v>#N/A</v>
      </c>
      <c r="AU210" t="e">
        <f>IF(入牧日比較!$C$7-AF210&gt;0,0,AU209+1)</f>
        <v>#N/A</v>
      </c>
      <c r="AV210" s="1">
        <f t="shared" si="99"/>
        <v>42825</v>
      </c>
      <c r="AW210">
        <f t="shared" si="83"/>
        <v>0</v>
      </c>
    </row>
    <row r="211" spans="8:49" x14ac:dyDescent="0.45">
      <c r="H211" s="1" t="e">
        <f t="shared" si="100"/>
        <v>#N/A</v>
      </c>
      <c r="I211">
        <v>208</v>
      </c>
      <c r="J211" s="3">
        <f t="shared" si="80"/>
        <v>1018.6202599307622</v>
      </c>
      <c r="K211" s="3">
        <f t="shared" si="81"/>
        <v>1028.5819415248141</v>
      </c>
      <c r="L211" s="3">
        <f t="shared" si="82"/>
        <v>636.20394782144615</v>
      </c>
      <c r="M211" t="e">
        <f>IF(H211&lt;入牧日比較!$C$10,0,入牧日比較!$C$9*0.02*入牧日比較!$C$8)</f>
        <v>#N/A</v>
      </c>
      <c r="N211" t="e">
        <f>IF($H211&lt;入牧日比較!$C$11,0,入牧日比較!$C$9*0.02*入牧日比較!$C$8)</f>
        <v>#N/A</v>
      </c>
      <c r="O211" t="e">
        <f>IF($H211&lt;入牧日比較!$C$12,0,入牧日比較!$C$9*0.02*入牧日比較!$C$8)</f>
        <v>#N/A</v>
      </c>
      <c r="P211" t="e">
        <f>IF($H211&lt;入牧日比較!$C$13,0,入牧日比較!$C$9*0.02*入牧日比較!$C$8)</f>
        <v>#N/A</v>
      </c>
      <c r="Q211" t="e">
        <f>IF($H211&lt;入牧日比較!$C$14,0,入牧日比較!$C$9*0.02*入牧日比較!$C$8)</f>
        <v>#N/A</v>
      </c>
      <c r="R211" s="3" t="e">
        <f t="shared" si="84"/>
        <v>#N/A</v>
      </c>
      <c r="S211" s="3" t="e">
        <f t="shared" si="85"/>
        <v>#N/A</v>
      </c>
      <c r="T211" s="3" t="e">
        <f t="shared" si="86"/>
        <v>#N/A</v>
      </c>
      <c r="U211" s="3" t="e">
        <f t="shared" si="87"/>
        <v>#N/A</v>
      </c>
      <c r="V211" s="3" t="e">
        <f t="shared" si="88"/>
        <v>#N/A</v>
      </c>
      <c r="W211" s="3" t="e">
        <f t="shared" si="89"/>
        <v>#N/A</v>
      </c>
      <c r="X211" s="3" t="e">
        <f t="shared" si="90"/>
        <v>#N/A</v>
      </c>
      <c r="Y211" s="3" t="e">
        <f t="shared" si="91"/>
        <v>#N/A</v>
      </c>
      <c r="Z211" s="3" t="e">
        <f t="shared" si="92"/>
        <v>#N/A</v>
      </c>
      <c r="AA211" s="3" t="e">
        <f t="shared" si="93"/>
        <v>#N/A</v>
      </c>
      <c r="AB211" s="3" t="e">
        <f t="shared" si="94"/>
        <v>#N/A</v>
      </c>
      <c r="AC211" s="3" t="e">
        <f t="shared" si="95"/>
        <v>#N/A</v>
      </c>
      <c r="AD211" s="3" t="e">
        <f t="shared" si="96"/>
        <v>#N/A</v>
      </c>
      <c r="AE211" s="3" t="e">
        <f t="shared" si="97"/>
        <v>#N/A</v>
      </c>
      <c r="AF211" s="3" t="e">
        <f t="shared" si="98"/>
        <v>#N/A</v>
      </c>
      <c r="AG211" t="e">
        <f>IF(入牧日比較!$C$7-R211&gt;0,0,AG210+1)</f>
        <v>#N/A</v>
      </c>
      <c r="AH211" t="e">
        <f>IF(入牧日比較!$C$7-S211&gt;0,0,AH210+1)</f>
        <v>#N/A</v>
      </c>
      <c r="AI211" t="e">
        <f>IF(入牧日比較!$C$7-T211&gt;0,0,AI210+1)</f>
        <v>#N/A</v>
      </c>
      <c r="AJ211" t="e">
        <f>IF(入牧日比較!$C$7-U211&gt;0,0,AJ210+1)</f>
        <v>#N/A</v>
      </c>
      <c r="AK211" t="e">
        <f>IF(入牧日比較!$C$7-V211&gt;0,0,AK210+1)</f>
        <v>#N/A</v>
      </c>
      <c r="AL211" t="e">
        <f>IF(入牧日比較!$C$7-W211&gt;0,0,AL210+1)</f>
        <v>#N/A</v>
      </c>
      <c r="AM211" t="e">
        <f>IF(入牧日比較!$C$7-X211&gt;0,0,AM210+1)</f>
        <v>#N/A</v>
      </c>
      <c r="AN211" t="e">
        <f>IF(入牧日比較!$C$7-Y211&gt;0,0,AN210+1)</f>
        <v>#N/A</v>
      </c>
      <c r="AO211" t="e">
        <f>IF(入牧日比較!$C$7-Z211&gt;0,0,AO210+1)</f>
        <v>#N/A</v>
      </c>
      <c r="AP211" t="e">
        <f>IF(入牧日比較!$C$7-AA211&gt;0,0,AP210+1)</f>
        <v>#N/A</v>
      </c>
      <c r="AQ211" t="e">
        <f>IF(入牧日比較!$C$7-AB211&gt;0,0,AQ210+1)</f>
        <v>#N/A</v>
      </c>
      <c r="AR211" t="e">
        <f>IF(入牧日比較!$C$7-AC211&gt;0,0,AR210+1)</f>
        <v>#N/A</v>
      </c>
      <c r="AS211" t="e">
        <f>IF(入牧日比較!$C$7-AD211&gt;0,0,AS210+1)</f>
        <v>#N/A</v>
      </c>
      <c r="AT211" t="e">
        <f>IF(入牧日比較!$C$7-AE211&gt;0,0,AT210+1)</f>
        <v>#N/A</v>
      </c>
      <c r="AU211" t="e">
        <f>IF(入牧日比較!$C$7-AF211&gt;0,0,AU210+1)</f>
        <v>#N/A</v>
      </c>
      <c r="AV211" s="1">
        <f t="shared" si="99"/>
        <v>42826</v>
      </c>
      <c r="AW211">
        <f t="shared" si="83"/>
        <v>0</v>
      </c>
    </row>
    <row r="212" spans="8:49" x14ac:dyDescent="0.45">
      <c r="H212" s="1" t="e">
        <f t="shared" si="100"/>
        <v>#N/A</v>
      </c>
      <c r="I212">
        <v>209</v>
      </c>
      <c r="J212" s="3">
        <f t="shared" si="80"/>
        <v>1020.286080796434</v>
      </c>
      <c r="K212" s="3">
        <f t="shared" si="81"/>
        <v>1028.9474251369859</v>
      </c>
      <c r="L212" s="3">
        <f t="shared" si="82"/>
        <v>636.46377552787544</v>
      </c>
      <c r="M212" t="e">
        <f>IF(H212&lt;入牧日比較!$C$10,0,入牧日比較!$C$9*0.02*入牧日比較!$C$8)</f>
        <v>#N/A</v>
      </c>
      <c r="N212" t="e">
        <f>IF($H212&lt;入牧日比較!$C$11,0,入牧日比較!$C$9*0.02*入牧日比較!$C$8)</f>
        <v>#N/A</v>
      </c>
      <c r="O212" t="e">
        <f>IF($H212&lt;入牧日比較!$C$12,0,入牧日比較!$C$9*0.02*入牧日比較!$C$8)</f>
        <v>#N/A</v>
      </c>
      <c r="P212" t="e">
        <f>IF($H212&lt;入牧日比較!$C$13,0,入牧日比較!$C$9*0.02*入牧日比較!$C$8)</f>
        <v>#N/A</v>
      </c>
      <c r="Q212" t="e">
        <f>IF($H212&lt;入牧日比較!$C$14,0,入牧日比較!$C$9*0.02*入牧日比較!$C$8)</f>
        <v>#N/A</v>
      </c>
      <c r="R212" s="3" t="e">
        <f t="shared" si="84"/>
        <v>#N/A</v>
      </c>
      <c r="S212" s="3" t="e">
        <f t="shared" si="85"/>
        <v>#N/A</v>
      </c>
      <c r="T212" s="3" t="e">
        <f t="shared" si="86"/>
        <v>#N/A</v>
      </c>
      <c r="U212" s="3" t="e">
        <f t="shared" si="87"/>
        <v>#N/A</v>
      </c>
      <c r="V212" s="3" t="e">
        <f t="shared" si="88"/>
        <v>#N/A</v>
      </c>
      <c r="W212" s="3" t="e">
        <f t="shared" si="89"/>
        <v>#N/A</v>
      </c>
      <c r="X212" s="3" t="e">
        <f t="shared" si="90"/>
        <v>#N/A</v>
      </c>
      <c r="Y212" s="3" t="e">
        <f t="shared" si="91"/>
        <v>#N/A</v>
      </c>
      <c r="Z212" s="3" t="e">
        <f t="shared" si="92"/>
        <v>#N/A</v>
      </c>
      <c r="AA212" s="3" t="e">
        <f t="shared" si="93"/>
        <v>#N/A</v>
      </c>
      <c r="AB212" s="3" t="e">
        <f t="shared" si="94"/>
        <v>#N/A</v>
      </c>
      <c r="AC212" s="3" t="e">
        <f t="shared" si="95"/>
        <v>#N/A</v>
      </c>
      <c r="AD212" s="3" t="e">
        <f t="shared" si="96"/>
        <v>#N/A</v>
      </c>
      <c r="AE212" s="3" t="e">
        <f t="shared" si="97"/>
        <v>#N/A</v>
      </c>
      <c r="AF212" s="3" t="e">
        <f t="shared" si="98"/>
        <v>#N/A</v>
      </c>
      <c r="AG212" t="e">
        <f>IF(入牧日比較!$C$7-R212&gt;0,0,AG211+1)</f>
        <v>#N/A</v>
      </c>
      <c r="AH212" t="e">
        <f>IF(入牧日比較!$C$7-S212&gt;0,0,AH211+1)</f>
        <v>#N/A</v>
      </c>
      <c r="AI212" t="e">
        <f>IF(入牧日比較!$C$7-T212&gt;0,0,AI211+1)</f>
        <v>#N/A</v>
      </c>
      <c r="AJ212" t="e">
        <f>IF(入牧日比較!$C$7-U212&gt;0,0,AJ211+1)</f>
        <v>#N/A</v>
      </c>
      <c r="AK212" t="e">
        <f>IF(入牧日比較!$C$7-V212&gt;0,0,AK211+1)</f>
        <v>#N/A</v>
      </c>
      <c r="AL212" t="e">
        <f>IF(入牧日比較!$C$7-W212&gt;0,0,AL211+1)</f>
        <v>#N/A</v>
      </c>
      <c r="AM212" t="e">
        <f>IF(入牧日比較!$C$7-X212&gt;0,0,AM211+1)</f>
        <v>#N/A</v>
      </c>
      <c r="AN212" t="e">
        <f>IF(入牧日比較!$C$7-Y212&gt;0,0,AN211+1)</f>
        <v>#N/A</v>
      </c>
      <c r="AO212" t="e">
        <f>IF(入牧日比較!$C$7-Z212&gt;0,0,AO211+1)</f>
        <v>#N/A</v>
      </c>
      <c r="AP212" t="e">
        <f>IF(入牧日比較!$C$7-AA212&gt;0,0,AP211+1)</f>
        <v>#N/A</v>
      </c>
      <c r="AQ212" t="e">
        <f>IF(入牧日比較!$C$7-AB212&gt;0,0,AQ211+1)</f>
        <v>#N/A</v>
      </c>
      <c r="AR212" t="e">
        <f>IF(入牧日比較!$C$7-AC212&gt;0,0,AR211+1)</f>
        <v>#N/A</v>
      </c>
      <c r="AS212" t="e">
        <f>IF(入牧日比較!$C$7-AD212&gt;0,0,AS211+1)</f>
        <v>#N/A</v>
      </c>
      <c r="AT212" t="e">
        <f>IF(入牧日比較!$C$7-AE212&gt;0,0,AT211+1)</f>
        <v>#N/A</v>
      </c>
      <c r="AU212" t="e">
        <f>IF(入牧日比較!$C$7-AF212&gt;0,0,AU211+1)</f>
        <v>#N/A</v>
      </c>
      <c r="AV212" s="1">
        <f t="shared" si="99"/>
        <v>42827</v>
      </c>
      <c r="AW212">
        <f t="shared" si="83"/>
        <v>0</v>
      </c>
    </row>
    <row r="213" spans="8:49" x14ac:dyDescent="0.45">
      <c r="H213" s="1" t="e">
        <f t="shared" si="100"/>
        <v>#N/A</v>
      </c>
      <c r="I213">
        <v>210</v>
      </c>
      <c r="J213" s="3">
        <f t="shared" si="80"/>
        <v>1021.9176978569828</v>
      </c>
      <c r="K213" s="3">
        <f t="shared" si="81"/>
        <v>1029.3014993084016</v>
      </c>
      <c r="L213" s="3">
        <f t="shared" si="82"/>
        <v>636.71592215684495</v>
      </c>
      <c r="M213" t="e">
        <f>IF(H213&lt;入牧日比較!$C$10,0,入牧日比較!$C$9*0.02*入牧日比較!$C$8)</f>
        <v>#N/A</v>
      </c>
      <c r="N213" t="e">
        <f>IF($H213&lt;入牧日比較!$C$11,0,入牧日比較!$C$9*0.02*入牧日比較!$C$8)</f>
        <v>#N/A</v>
      </c>
      <c r="O213" t="e">
        <f>IF($H213&lt;入牧日比較!$C$12,0,入牧日比較!$C$9*0.02*入牧日比較!$C$8)</f>
        <v>#N/A</v>
      </c>
      <c r="P213" t="e">
        <f>IF($H213&lt;入牧日比較!$C$13,0,入牧日比較!$C$9*0.02*入牧日比較!$C$8)</f>
        <v>#N/A</v>
      </c>
      <c r="Q213" t="e">
        <f>IF($H213&lt;入牧日比較!$C$14,0,入牧日比較!$C$9*0.02*入牧日比較!$C$8)</f>
        <v>#N/A</v>
      </c>
      <c r="R213" s="3" t="e">
        <f t="shared" si="84"/>
        <v>#N/A</v>
      </c>
      <c r="S213" s="3" t="e">
        <f t="shared" si="85"/>
        <v>#N/A</v>
      </c>
      <c r="T213" s="3" t="e">
        <f t="shared" si="86"/>
        <v>#N/A</v>
      </c>
      <c r="U213" s="3" t="e">
        <f t="shared" si="87"/>
        <v>#N/A</v>
      </c>
      <c r="V213" s="3" t="e">
        <f t="shared" si="88"/>
        <v>#N/A</v>
      </c>
      <c r="W213" s="3" t="e">
        <f t="shared" si="89"/>
        <v>#N/A</v>
      </c>
      <c r="X213" s="3" t="e">
        <f t="shared" si="90"/>
        <v>#N/A</v>
      </c>
      <c r="Y213" s="3" t="e">
        <f t="shared" si="91"/>
        <v>#N/A</v>
      </c>
      <c r="Z213" s="3" t="e">
        <f t="shared" si="92"/>
        <v>#N/A</v>
      </c>
      <c r="AA213" s="3" t="e">
        <f t="shared" si="93"/>
        <v>#N/A</v>
      </c>
      <c r="AB213" s="3" t="e">
        <f t="shared" si="94"/>
        <v>#N/A</v>
      </c>
      <c r="AC213" s="3" t="e">
        <f t="shared" si="95"/>
        <v>#N/A</v>
      </c>
      <c r="AD213" s="3" t="e">
        <f t="shared" si="96"/>
        <v>#N/A</v>
      </c>
      <c r="AE213" s="3" t="e">
        <f t="shared" si="97"/>
        <v>#N/A</v>
      </c>
      <c r="AF213" s="3" t="e">
        <f t="shared" si="98"/>
        <v>#N/A</v>
      </c>
      <c r="AG213" t="e">
        <f>IF(入牧日比較!$C$7-R213&gt;0,0,AG212+1)</f>
        <v>#N/A</v>
      </c>
      <c r="AH213" t="e">
        <f>IF(入牧日比較!$C$7-S213&gt;0,0,AH212+1)</f>
        <v>#N/A</v>
      </c>
      <c r="AI213" t="e">
        <f>IF(入牧日比較!$C$7-T213&gt;0,0,AI212+1)</f>
        <v>#N/A</v>
      </c>
      <c r="AJ213" t="e">
        <f>IF(入牧日比較!$C$7-U213&gt;0,0,AJ212+1)</f>
        <v>#N/A</v>
      </c>
      <c r="AK213" t="e">
        <f>IF(入牧日比較!$C$7-V213&gt;0,0,AK212+1)</f>
        <v>#N/A</v>
      </c>
      <c r="AL213" t="e">
        <f>IF(入牧日比較!$C$7-W213&gt;0,0,AL212+1)</f>
        <v>#N/A</v>
      </c>
      <c r="AM213" t="e">
        <f>IF(入牧日比較!$C$7-X213&gt;0,0,AM212+1)</f>
        <v>#N/A</v>
      </c>
      <c r="AN213" t="e">
        <f>IF(入牧日比較!$C$7-Y213&gt;0,0,AN212+1)</f>
        <v>#N/A</v>
      </c>
      <c r="AO213" t="e">
        <f>IF(入牧日比較!$C$7-Z213&gt;0,0,AO212+1)</f>
        <v>#N/A</v>
      </c>
      <c r="AP213" t="e">
        <f>IF(入牧日比較!$C$7-AA213&gt;0,0,AP212+1)</f>
        <v>#N/A</v>
      </c>
      <c r="AQ213" t="e">
        <f>IF(入牧日比較!$C$7-AB213&gt;0,0,AQ212+1)</f>
        <v>#N/A</v>
      </c>
      <c r="AR213" t="e">
        <f>IF(入牧日比較!$C$7-AC213&gt;0,0,AR212+1)</f>
        <v>#N/A</v>
      </c>
      <c r="AS213" t="e">
        <f>IF(入牧日比較!$C$7-AD213&gt;0,0,AS212+1)</f>
        <v>#N/A</v>
      </c>
      <c r="AT213" t="e">
        <f>IF(入牧日比較!$C$7-AE213&gt;0,0,AT212+1)</f>
        <v>#N/A</v>
      </c>
      <c r="AU213" t="e">
        <f>IF(入牧日比較!$C$7-AF213&gt;0,0,AU212+1)</f>
        <v>#N/A</v>
      </c>
      <c r="AV213" s="1">
        <f t="shared" si="99"/>
        <v>42828</v>
      </c>
      <c r="AW213">
        <f t="shared" si="83"/>
        <v>0</v>
      </c>
    </row>
    <row r="214" spans="8:49" x14ac:dyDescent="0.45">
      <c r="H214" s="1" t="e">
        <f t="shared" si="100"/>
        <v>#N/A</v>
      </c>
      <c r="I214">
        <v>211</v>
      </c>
      <c r="J214" s="3">
        <f t="shared" si="80"/>
        <v>1023.5157563003813</v>
      </c>
      <c r="K214" s="3">
        <f t="shared" si="81"/>
        <v>1029.6445164270879</v>
      </c>
      <c r="L214" s="3">
        <f t="shared" si="82"/>
        <v>636.96061183007782</v>
      </c>
      <c r="M214" t="e">
        <f>IF(H214&lt;入牧日比較!$C$10,0,入牧日比較!$C$9*0.02*入牧日比較!$C$8)</f>
        <v>#N/A</v>
      </c>
      <c r="N214" t="e">
        <f>IF($H214&lt;入牧日比較!$C$11,0,入牧日比較!$C$9*0.02*入牧日比較!$C$8)</f>
        <v>#N/A</v>
      </c>
      <c r="O214" t="e">
        <f>IF($H214&lt;入牧日比較!$C$12,0,入牧日比較!$C$9*0.02*入牧日比較!$C$8)</f>
        <v>#N/A</v>
      </c>
      <c r="P214" t="e">
        <f>IF($H214&lt;入牧日比較!$C$13,0,入牧日比較!$C$9*0.02*入牧日比較!$C$8)</f>
        <v>#N/A</v>
      </c>
      <c r="Q214" t="e">
        <f>IF($H214&lt;入牧日比較!$C$14,0,入牧日比較!$C$9*0.02*入牧日比較!$C$8)</f>
        <v>#N/A</v>
      </c>
      <c r="R214" s="3" t="e">
        <f t="shared" si="84"/>
        <v>#N/A</v>
      </c>
      <c r="S214" s="3" t="e">
        <f t="shared" si="85"/>
        <v>#N/A</v>
      </c>
      <c r="T214" s="3" t="e">
        <f t="shared" si="86"/>
        <v>#N/A</v>
      </c>
      <c r="U214" s="3" t="e">
        <f t="shared" si="87"/>
        <v>#N/A</v>
      </c>
      <c r="V214" s="3" t="e">
        <f t="shared" si="88"/>
        <v>#N/A</v>
      </c>
      <c r="W214" s="3" t="e">
        <f t="shared" si="89"/>
        <v>#N/A</v>
      </c>
      <c r="X214" s="3" t="e">
        <f t="shared" si="90"/>
        <v>#N/A</v>
      </c>
      <c r="Y214" s="3" t="e">
        <f t="shared" si="91"/>
        <v>#N/A</v>
      </c>
      <c r="Z214" s="3" t="e">
        <f t="shared" si="92"/>
        <v>#N/A</v>
      </c>
      <c r="AA214" s="3" t="e">
        <f t="shared" si="93"/>
        <v>#N/A</v>
      </c>
      <c r="AB214" s="3" t="e">
        <f t="shared" si="94"/>
        <v>#N/A</v>
      </c>
      <c r="AC214" s="3" t="e">
        <f t="shared" si="95"/>
        <v>#N/A</v>
      </c>
      <c r="AD214" s="3" t="e">
        <f t="shared" si="96"/>
        <v>#N/A</v>
      </c>
      <c r="AE214" s="3" t="e">
        <f t="shared" si="97"/>
        <v>#N/A</v>
      </c>
      <c r="AF214" s="3" t="e">
        <f t="shared" si="98"/>
        <v>#N/A</v>
      </c>
      <c r="AG214" t="e">
        <f>IF(入牧日比較!$C$7-R214&gt;0,0,AG213+1)</f>
        <v>#N/A</v>
      </c>
      <c r="AH214" t="e">
        <f>IF(入牧日比較!$C$7-S214&gt;0,0,AH213+1)</f>
        <v>#N/A</v>
      </c>
      <c r="AI214" t="e">
        <f>IF(入牧日比較!$C$7-T214&gt;0,0,AI213+1)</f>
        <v>#N/A</v>
      </c>
      <c r="AJ214" t="e">
        <f>IF(入牧日比較!$C$7-U214&gt;0,0,AJ213+1)</f>
        <v>#N/A</v>
      </c>
      <c r="AK214" t="e">
        <f>IF(入牧日比較!$C$7-V214&gt;0,0,AK213+1)</f>
        <v>#N/A</v>
      </c>
      <c r="AL214" t="e">
        <f>IF(入牧日比較!$C$7-W214&gt;0,0,AL213+1)</f>
        <v>#N/A</v>
      </c>
      <c r="AM214" t="e">
        <f>IF(入牧日比較!$C$7-X214&gt;0,0,AM213+1)</f>
        <v>#N/A</v>
      </c>
      <c r="AN214" t="e">
        <f>IF(入牧日比較!$C$7-Y214&gt;0,0,AN213+1)</f>
        <v>#N/A</v>
      </c>
      <c r="AO214" t="e">
        <f>IF(入牧日比較!$C$7-Z214&gt;0,0,AO213+1)</f>
        <v>#N/A</v>
      </c>
      <c r="AP214" t="e">
        <f>IF(入牧日比較!$C$7-AA214&gt;0,0,AP213+1)</f>
        <v>#N/A</v>
      </c>
      <c r="AQ214" t="e">
        <f>IF(入牧日比較!$C$7-AB214&gt;0,0,AQ213+1)</f>
        <v>#N/A</v>
      </c>
      <c r="AR214" t="e">
        <f>IF(入牧日比較!$C$7-AC214&gt;0,0,AR213+1)</f>
        <v>#N/A</v>
      </c>
      <c r="AS214" t="e">
        <f>IF(入牧日比較!$C$7-AD214&gt;0,0,AS213+1)</f>
        <v>#N/A</v>
      </c>
      <c r="AT214" t="e">
        <f>IF(入牧日比較!$C$7-AE214&gt;0,0,AT213+1)</f>
        <v>#N/A</v>
      </c>
      <c r="AU214" t="e">
        <f>IF(入牧日比較!$C$7-AF214&gt;0,0,AU213+1)</f>
        <v>#N/A</v>
      </c>
      <c r="AV214" s="1">
        <f t="shared" si="99"/>
        <v>42829</v>
      </c>
      <c r="AW214">
        <f t="shared" si="83"/>
        <v>0</v>
      </c>
    </row>
    <row r="215" spans="8:49" x14ac:dyDescent="0.45">
      <c r="H215" s="1" t="e">
        <f t="shared" si="100"/>
        <v>#N/A</v>
      </c>
      <c r="I215">
        <v>212</v>
      </c>
      <c r="J215" s="3">
        <f t="shared" si="80"/>
        <v>1025.080891655196</v>
      </c>
      <c r="K215" s="3">
        <f t="shared" si="81"/>
        <v>1029.9768182325688</v>
      </c>
      <c r="L215" s="3">
        <f t="shared" si="82"/>
        <v>637.19806230383733</v>
      </c>
      <c r="M215" t="e">
        <f>IF(H215&lt;入牧日比較!$C$10,0,入牧日比較!$C$9*0.02*入牧日比較!$C$8)</f>
        <v>#N/A</v>
      </c>
      <c r="N215" t="e">
        <f>IF($H215&lt;入牧日比較!$C$11,0,入牧日比較!$C$9*0.02*入牧日比較!$C$8)</f>
        <v>#N/A</v>
      </c>
      <c r="O215" t="e">
        <f>IF($H215&lt;入牧日比較!$C$12,0,入牧日比較!$C$9*0.02*入牧日比較!$C$8)</f>
        <v>#N/A</v>
      </c>
      <c r="P215" t="e">
        <f>IF($H215&lt;入牧日比較!$C$13,0,入牧日比較!$C$9*0.02*入牧日比較!$C$8)</f>
        <v>#N/A</v>
      </c>
      <c r="Q215" t="e">
        <f>IF($H215&lt;入牧日比較!$C$14,0,入牧日比較!$C$9*0.02*入牧日比較!$C$8)</f>
        <v>#N/A</v>
      </c>
      <c r="R215" s="3" t="e">
        <f t="shared" si="84"/>
        <v>#N/A</v>
      </c>
      <c r="S215" s="3" t="e">
        <f t="shared" si="85"/>
        <v>#N/A</v>
      </c>
      <c r="T215" s="3" t="e">
        <f t="shared" si="86"/>
        <v>#N/A</v>
      </c>
      <c r="U215" s="3" t="e">
        <f t="shared" si="87"/>
        <v>#N/A</v>
      </c>
      <c r="V215" s="3" t="e">
        <f t="shared" si="88"/>
        <v>#N/A</v>
      </c>
      <c r="W215" s="3" t="e">
        <f t="shared" si="89"/>
        <v>#N/A</v>
      </c>
      <c r="X215" s="3" t="e">
        <f t="shared" si="90"/>
        <v>#N/A</v>
      </c>
      <c r="Y215" s="3" t="e">
        <f t="shared" si="91"/>
        <v>#N/A</v>
      </c>
      <c r="Z215" s="3" t="e">
        <f t="shared" si="92"/>
        <v>#N/A</v>
      </c>
      <c r="AA215" s="3" t="e">
        <f t="shared" si="93"/>
        <v>#N/A</v>
      </c>
      <c r="AB215" s="3" t="e">
        <f t="shared" si="94"/>
        <v>#N/A</v>
      </c>
      <c r="AC215" s="3" t="e">
        <f t="shared" si="95"/>
        <v>#N/A</v>
      </c>
      <c r="AD215" s="3" t="e">
        <f t="shared" si="96"/>
        <v>#N/A</v>
      </c>
      <c r="AE215" s="3" t="e">
        <f t="shared" si="97"/>
        <v>#N/A</v>
      </c>
      <c r="AF215" s="3" t="e">
        <f t="shared" si="98"/>
        <v>#N/A</v>
      </c>
      <c r="AG215" t="e">
        <f>IF(入牧日比較!$C$7-R215&gt;0,0,AG214+1)</f>
        <v>#N/A</v>
      </c>
      <c r="AH215" t="e">
        <f>IF(入牧日比較!$C$7-S215&gt;0,0,AH214+1)</f>
        <v>#N/A</v>
      </c>
      <c r="AI215" t="e">
        <f>IF(入牧日比較!$C$7-T215&gt;0,0,AI214+1)</f>
        <v>#N/A</v>
      </c>
      <c r="AJ215" t="e">
        <f>IF(入牧日比較!$C$7-U215&gt;0,0,AJ214+1)</f>
        <v>#N/A</v>
      </c>
      <c r="AK215" t="e">
        <f>IF(入牧日比較!$C$7-V215&gt;0,0,AK214+1)</f>
        <v>#N/A</v>
      </c>
      <c r="AL215" t="e">
        <f>IF(入牧日比較!$C$7-W215&gt;0,0,AL214+1)</f>
        <v>#N/A</v>
      </c>
      <c r="AM215" t="e">
        <f>IF(入牧日比較!$C$7-X215&gt;0,0,AM214+1)</f>
        <v>#N/A</v>
      </c>
      <c r="AN215" t="e">
        <f>IF(入牧日比較!$C$7-Y215&gt;0,0,AN214+1)</f>
        <v>#N/A</v>
      </c>
      <c r="AO215" t="e">
        <f>IF(入牧日比較!$C$7-Z215&gt;0,0,AO214+1)</f>
        <v>#N/A</v>
      </c>
      <c r="AP215" t="e">
        <f>IF(入牧日比較!$C$7-AA215&gt;0,0,AP214+1)</f>
        <v>#N/A</v>
      </c>
      <c r="AQ215" t="e">
        <f>IF(入牧日比較!$C$7-AB215&gt;0,0,AQ214+1)</f>
        <v>#N/A</v>
      </c>
      <c r="AR215" t="e">
        <f>IF(入牧日比較!$C$7-AC215&gt;0,0,AR214+1)</f>
        <v>#N/A</v>
      </c>
      <c r="AS215" t="e">
        <f>IF(入牧日比較!$C$7-AD215&gt;0,0,AS214+1)</f>
        <v>#N/A</v>
      </c>
      <c r="AT215" t="e">
        <f>IF(入牧日比較!$C$7-AE215&gt;0,0,AT214+1)</f>
        <v>#N/A</v>
      </c>
      <c r="AU215" t="e">
        <f>IF(入牧日比較!$C$7-AF215&gt;0,0,AU214+1)</f>
        <v>#N/A</v>
      </c>
      <c r="AV215" s="1">
        <f t="shared" si="99"/>
        <v>42830</v>
      </c>
      <c r="AW215">
        <f t="shared" si="83"/>
        <v>0</v>
      </c>
    </row>
    <row r="216" spans="8:49" x14ac:dyDescent="0.45">
      <c r="H216" s="1" t="e">
        <f t="shared" si="100"/>
        <v>#N/A</v>
      </c>
      <c r="I216">
        <v>213</v>
      </c>
      <c r="J216" s="3">
        <f t="shared" si="80"/>
        <v>1026.6137298187055</v>
      </c>
      <c r="K216" s="3">
        <f t="shared" si="81"/>
        <v>1030.298736122937</v>
      </c>
      <c r="L216" s="3">
        <f t="shared" si="82"/>
        <v>637.42848513936565</v>
      </c>
      <c r="M216" t="e">
        <f>IF(H216&lt;入牧日比較!$C$10,0,入牧日比較!$C$9*0.02*入牧日比較!$C$8)</f>
        <v>#N/A</v>
      </c>
      <c r="N216" t="e">
        <f>IF($H216&lt;入牧日比較!$C$11,0,入牧日比較!$C$9*0.02*入牧日比較!$C$8)</f>
        <v>#N/A</v>
      </c>
      <c r="O216" t="e">
        <f>IF($H216&lt;入牧日比較!$C$12,0,入牧日比較!$C$9*0.02*入牧日比較!$C$8)</f>
        <v>#N/A</v>
      </c>
      <c r="P216" t="e">
        <f>IF($H216&lt;入牧日比較!$C$13,0,入牧日比較!$C$9*0.02*入牧日比較!$C$8)</f>
        <v>#N/A</v>
      </c>
      <c r="Q216" t="e">
        <f>IF($H216&lt;入牧日比較!$C$14,0,入牧日比較!$C$9*0.02*入牧日比較!$C$8)</f>
        <v>#N/A</v>
      </c>
      <c r="R216" s="3" t="e">
        <f t="shared" si="84"/>
        <v>#N/A</v>
      </c>
      <c r="S216" s="3" t="e">
        <f t="shared" si="85"/>
        <v>#N/A</v>
      </c>
      <c r="T216" s="3" t="e">
        <f t="shared" si="86"/>
        <v>#N/A</v>
      </c>
      <c r="U216" s="3" t="e">
        <f t="shared" si="87"/>
        <v>#N/A</v>
      </c>
      <c r="V216" s="3" t="e">
        <f t="shared" si="88"/>
        <v>#N/A</v>
      </c>
      <c r="W216" s="3" t="e">
        <f t="shared" si="89"/>
        <v>#N/A</v>
      </c>
      <c r="X216" s="3" t="e">
        <f t="shared" si="90"/>
        <v>#N/A</v>
      </c>
      <c r="Y216" s="3" t="e">
        <f t="shared" si="91"/>
        <v>#N/A</v>
      </c>
      <c r="Z216" s="3" t="e">
        <f t="shared" si="92"/>
        <v>#N/A</v>
      </c>
      <c r="AA216" s="3" t="e">
        <f t="shared" si="93"/>
        <v>#N/A</v>
      </c>
      <c r="AB216" s="3" t="e">
        <f t="shared" si="94"/>
        <v>#N/A</v>
      </c>
      <c r="AC216" s="3" t="e">
        <f t="shared" si="95"/>
        <v>#N/A</v>
      </c>
      <c r="AD216" s="3" t="e">
        <f t="shared" si="96"/>
        <v>#N/A</v>
      </c>
      <c r="AE216" s="3" t="e">
        <f t="shared" si="97"/>
        <v>#N/A</v>
      </c>
      <c r="AF216" s="3" t="e">
        <f t="shared" si="98"/>
        <v>#N/A</v>
      </c>
      <c r="AG216" t="e">
        <f>IF(入牧日比較!$C$7-R216&gt;0,0,AG215+1)</f>
        <v>#N/A</v>
      </c>
      <c r="AH216" t="e">
        <f>IF(入牧日比較!$C$7-S216&gt;0,0,AH215+1)</f>
        <v>#N/A</v>
      </c>
      <c r="AI216" t="e">
        <f>IF(入牧日比較!$C$7-T216&gt;0,0,AI215+1)</f>
        <v>#N/A</v>
      </c>
      <c r="AJ216" t="e">
        <f>IF(入牧日比較!$C$7-U216&gt;0,0,AJ215+1)</f>
        <v>#N/A</v>
      </c>
      <c r="AK216" t="e">
        <f>IF(入牧日比較!$C$7-V216&gt;0,0,AK215+1)</f>
        <v>#N/A</v>
      </c>
      <c r="AL216" t="e">
        <f>IF(入牧日比較!$C$7-W216&gt;0,0,AL215+1)</f>
        <v>#N/A</v>
      </c>
      <c r="AM216" t="e">
        <f>IF(入牧日比較!$C$7-X216&gt;0,0,AM215+1)</f>
        <v>#N/A</v>
      </c>
      <c r="AN216" t="e">
        <f>IF(入牧日比較!$C$7-Y216&gt;0,0,AN215+1)</f>
        <v>#N/A</v>
      </c>
      <c r="AO216" t="e">
        <f>IF(入牧日比較!$C$7-Z216&gt;0,0,AO215+1)</f>
        <v>#N/A</v>
      </c>
      <c r="AP216" t="e">
        <f>IF(入牧日比較!$C$7-AA216&gt;0,0,AP215+1)</f>
        <v>#N/A</v>
      </c>
      <c r="AQ216" t="e">
        <f>IF(入牧日比較!$C$7-AB216&gt;0,0,AQ215+1)</f>
        <v>#N/A</v>
      </c>
      <c r="AR216" t="e">
        <f>IF(入牧日比較!$C$7-AC216&gt;0,0,AR215+1)</f>
        <v>#N/A</v>
      </c>
      <c r="AS216" t="e">
        <f>IF(入牧日比較!$C$7-AD216&gt;0,0,AS215+1)</f>
        <v>#N/A</v>
      </c>
      <c r="AT216" t="e">
        <f>IF(入牧日比較!$C$7-AE216&gt;0,0,AT215+1)</f>
        <v>#N/A</v>
      </c>
      <c r="AU216" t="e">
        <f>IF(入牧日比較!$C$7-AF216&gt;0,0,AU215+1)</f>
        <v>#N/A</v>
      </c>
      <c r="AV216" s="1">
        <f t="shared" si="99"/>
        <v>42831</v>
      </c>
      <c r="AW216">
        <f t="shared" si="83"/>
        <v>0</v>
      </c>
    </row>
    <row r="217" spans="8:49" x14ac:dyDescent="0.45">
      <c r="H217" s="1" t="e">
        <f t="shared" si="100"/>
        <v>#N/A</v>
      </c>
      <c r="I217">
        <v>214</v>
      </c>
      <c r="J217" s="3">
        <f t="shared" si="80"/>
        <v>1028.1148870915088</v>
      </c>
      <c r="K217" s="3">
        <f t="shared" si="81"/>
        <v>1030.6105914540044</v>
      </c>
      <c r="L217" s="3">
        <f t="shared" si="82"/>
        <v>637.65208586938627</v>
      </c>
      <c r="M217" t="e">
        <f>IF(H217&lt;入牧日比較!$C$10,0,入牧日比較!$C$9*0.02*入牧日比較!$C$8)</f>
        <v>#N/A</v>
      </c>
      <c r="N217" t="e">
        <f>IF($H217&lt;入牧日比較!$C$11,0,入牧日比較!$C$9*0.02*入牧日比較!$C$8)</f>
        <v>#N/A</v>
      </c>
      <c r="O217" t="e">
        <f>IF($H217&lt;入牧日比較!$C$12,0,入牧日比較!$C$9*0.02*入牧日比較!$C$8)</f>
        <v>#N/A</v>
      </c>
      <c r="P217" t="e">
        <f>IF($H217&lt;入牧日比較!$C$13,0,入牧日比較!$C$9*0.02*入牧日比較!$C$8)</f>
        <v>#N/A</v>
      </c>
      <c r="Q217" t="e">
        <f>IF($H217&lt;入牧日比較!$C$14,0,入牧日比較!$C$9*0.02*入牧日比較!$C$8)</f>
        <v>#N/A</v>
      </c>
      <c r="R217" s="3" t="e">
        <f t="shared" si="84"/>
        <v>#N/A</v>
      </c>
      <c r="S217" s="3" t="e">
        <f t="shared" si="85"/>
        <v>#N/A</v>
      </c>
      <c r="T217" s="3" t="e">
        <f t="shared" si="86"/>
        <v>#N/A</v>
      </c>
      <c r="U217" s="3" t="e">
        <f t="shared" si="87"/>
        <v>#N/A</v>
      </c>
      <c r="V217" s="3" t="e">
        <f t="shared" si="88"/>
        <v>#N/A</v>
      </c>
      <c r="W217" s="3" t="e">
        <f t="shared" si="89"/>
        <v>#N/A</v>
      </c>
      <c r="X217" s="3" t="e">
        <f t="shared" si="90"/>
        <v>#N/A</v>
      </c>
      <c r="Y217" s="3" t="e">
        <f t="shared" si="91"/>
        <v>#N/A</v>
      </c>
      <c r="Z217" s="3" t="e">
        <f t="shared" si="92"/>
        <v>#N/A</v>
      </c>
      <c r="AA217" s="3" t="e">
        <f t="shared" si="93"/>
        <v>#N/A</v>
      </c>
      <c r="AB217" s="3" t="e">
        <f t="shared" si="94"/>
        <v>#N/A</v>
      </c>
      <c r="AC217" s="3" t="e">
        <f t="shared" si="95"/>
        <v>#N/A</v>
      </c>
      <c r="AD217" s="3" t="e">
        <f t="shared" si="96"/>
        <v>#N/A</v>
      </c>
      <c r="AE217" s="3" t="e">
        <f t="shared" si="97"/>
        <v>#N/A</v>
      </c>
      <c r="AF217" s="3" t="e">
        <f t="shared" si="98"/>
        <v>#N/A</v>
      </c>
      <c r="AG217" t="e">
        <f>IF(入牧日比較!$C$7-R217&gt;0,0,AG216+1)</f>
        <v>#N/A</v>
      </c>
      <c r="AH217" t="e">
        <f>IF(入牧日比較!$C$7-S217&gt;0,0,AH216+1)</f>
        <v>#N/A</v>
      </c>
      <c r="AI217" t="e">
        <f>IF(入牧日比較!$C$7-T217&gt;0,0,AI216+1)</f>
        <v>#N/A</v>
      </c>
      <c r="AJ217" t="e">
        <f>IF(入牧日比較!$C$7-U217&gt;0,0,AJ216+1)</f>
        <v>#N/A</v>
      </c>
      <c r="AK217" t="e">
        <f>IF(入牧日比較!$C$7-V217&gt;0,0,AK216+1)</f>
        <v>#N/A</v>
      </c>
      <c r="AL217" t="e">
        <f>IF(入牧日比較!$C$7-W217&gt;0,0,AL216+1)</f>
        <v>#N/A</v>
      </c>
      <c r="AM217" t="e">
        <f>IF(入牧日比較!$C$7-X217&gt;0,0,AM216+1)</f>
        <v>#N/A</v>
      </c>
      <c r="AN217" t="e">
        <f>IF(入牧日比較!$C$7-Y217&gt;0,0,AN216+1)</f>
        <v>#N/A</v>
      </c>
      <c r="AO217" t="e">
        <f>IF(入牧日比較!$C$7-Z217&gt;0,0,AO216+1)</f>
        <v>#N/A</v>
      </c>
      <c r="AP217" t="e">
        <f>IF(入牧日比較!$C$7-AA217&gt;0,0,AP216+1)</f>
        <v>#N/A</v>
      </c>
      <c r="AQ217" t="e">
        <f>IF(入牧日比較!$C$7-AB217&gt;0,0,AQ216+1)</f>
        <v>#N/A</v>
      </c>
      <c r="AR217" t="e">
        <f>IF(入牧日比較!$C$7-AC217&gt;0,0,AR216+1)</f>
        <v>#N/A</v>
      </c>
      <c r="AS217" t="e">
        <f>IF(入牧日比較!$C$7-AD217&gt;0,0,AS216+1)</f>
        <v>#N/A</v>
      </c>
      <c r="AT217" t="e">
        <f>IF(入牧日比較!$C$7-AE217&gt;0,0,AT216+1)</f>
        <v>#N/A</v>
      </c>
      <c r="AU217" t="e">
        <f>IF(入牧日比較!$C$7-AF217&gt;0,0,AU216+1)</f>
        <v>#N/A</v>
      </c>
      <c r="AV217" s="1">
        <f t="shared" si="99"/>
        <v>42832</v>
      </c>
      <c r="AW217">
        <f t="shared" si="83"/>
        <v>0</v>
      </c>
    </row>
    <row r="218" spans="8:49" x14ac:dyDescent="0.45">
      <c r="H218" s="1" t="e">
        <f t="shared" si="100"/>
        <v>#N/A</v>
      </c>
      <c r="I218">
        <v>215</v>
      </c>
      <c r="J218" s="3">
        <f t="shared" si="80"/>
        <v>1029.5849702182295</v>
      </c>
      <c r="K218" s="3">
        <f t="shared" si="81"/>
        <v>1030.9126958306731</v>
      </c>
      <c r="L218" s="3">
        <f t="shared" si="82"/>
        <v>637.86906416072043</v>
      </c>
      <c r="M218" t="e">
        <f>IF(H218&lt;入牧日比較!$C$10,0,入牧日比較!$C$9*0.02*入牧日比較!$C$8)</f>
        <v>#N/A</v>
      </c>
      <c r="N218" t="e">
        <f>IF($H218&lt;入牧日比較!$C$11,0,入牧日比較!$C$9*0.02*入牧日比較!$C$8)</f>
        <v>#N/A</v>
      </c>
      <c r="O218" t="e">
        <f>IF($H218&lt;入牧日比較!$C$12,0,入牧日比較!$C$9*0.02*入牧日比較!$C$8)</f>
        <v>#N/A</v>
      </c>
      <c r="P218" t="e">
        <f>IF($H218&lt;入牧日比較!$C$13,0,入牧日比較!$C$9*0.02*入牧日比較!$C$8)</f>
        <v>#N/A</v>
      </c>
      <c r="Q218" t="e">
        <f>IF($H218&lt;入牧日比較!$C$14,0,入牧日比較!$C$9*0.02*入牧日比較!$C$8)</f>
        <v>#N/A</v>
      </c>
      <c r="R218" s="3" t="e">
        <f t="shared" si="84"/>
        <v>#N/A</v>
      </c>
      <c r="S218" s="3" t="e">
        <f t="shared" si="85"/>
        <v>#N/A</v>
      </c>
      <c r="T218" s="3" t="e">
        <f t="shared" si="86"/>
        <v>#N/A</v>
      </c>
      <c r="U218" s="3" t="e">
        <f t="shared" si="87"/>
        <v>#N/A</v>
      </c>
      <c r="V218" s="3" t="e">
        <f t="shared" si="88"/>
        <v>#N/A</v>
      </c>
      <c r="W218" s="3" t="e">
        <f t="shared" si="89"/>
        <v>#N/A</v>
      </c>
      <c r="X218" s="3" t="e">
        <f t="shared" si="90"/>
        <v>#N/A</v>
      </c>
      <c r="Y218" s="3" t="e">
        <f t="shared" si="91"/>
        <v>#N/A</v>
      </c>
      <c r="Z218" s="3" t="e">
        <f t="shared" si="92"/>
        <v>#N/A</v>
      </c>
      <c r="AA218" s="3" t="e">
        <f t="shared" si="93"/>
        <v>#N/A</v>
      </c>
      <c r="AB218" s="3" t="e">
        <f t="shared" si="94"/>
        <v>#N/A</v>
      </c>
      <c r="AC218" s="3" t="e">
        <f t="shared" si="95"/>
        <v>#N/A</v>
      </c>
      <c r="AD218" s="3" t="e">
        <f t="shared" si="96"/>
        <v>#N/A</v>
      </c>
      <c r="AE218" s="3" t="e">
        <f t="shared" si="97"/>
        <v>#N/A</v>
      </c>
      <c r="AF218" s="3" t="e">
        <f t="shared" si="98"/>
        <v>#N/A</v>
      </c>
      <c r="AG218" t="e">
        <f>IF(入牧日比較!$C$7-R218&gt;0,0,AG217+1)</f>
        <v>#N/A</v>
      </c>
      <c r="AH218" t="e">
        <f>IF(入牧日比較!$C$7-S218&gt;0,0,AH217+1)</f>
        <v>#N/A</v>
      </c>
      <c r="AI218" t="e">
        <f>IF(入牧日比較!$C$7-T218&gt;0,0,AI217+1)</f>
        <v>#N/A</v>
      </c>
      <c r="AJ218" t="e">
        <f>IF(入牧日比較!$C$7-U218&gt;0,0,AJ217+1)</f>
        <v>#N/A</v>
      </c>
      <c r="AK218" t="e">
        <f>IF(入牧日比較!$C$7-V218&gt;0,0,AK217+1)</f>
        <v>#N/A</v>
      </c>
      <c r="AL218" t="e">
        <f>IF(入牧日比較!$C$7-W218&gt;0,0,AL217+1)</f>
        <v>#N/A</v>
      </c>
      <c r="AM218" t="e">
        <f>IF(入牧日比較!$C$7-X218&gt;0,0,AM217+1)</f>
        <v>#N/A</v>
      </c>
      <c r="AN218" t="e">
        <f>IF(入牧日比較!$C$7-Y218&gt;0,0,AN217+1)</f>
        <v>#N/A</v>
      </c>
      <c r="AO218" t="e">
        <f>IF(入牧日比較!$C$7-Z218&gt;0,0,AO217+1)</f>
        <v>#N/A</v>
      </c>
      <c r="AP218" t="e">
        <f>IF(入牧日比較!$C$7-AA218&gt;0,0,AP217+1)</f>
        <v>#N/A</v>
      </c>
      <c r="AQ218" t="e">
        <f>IF(入牧日比較!$C$7-AB218&gt;0,0,AQ217+1)</f>
        <v>#N/A</v>
      </c>
      <c r="AR218" t="e">
        <f>IF(入牧日比較!$C$7-AC218&gt;0,0,AR217+1)</f>
        <v>#N/A</v>
      </c>
      <c r="AS218" t="e">
        <f>IF(入牧日比較!$C$7-AD218&gt;0,0,AS217+1)</f>
        <v>#N/A</v>
      </c>
      <c r="AT218" t="e">
        <f>IF(入牧日比較!$C$7-AE218&gt;0,0,AT217+1)</f>
        <v>#N/A</v>
      </c>
      <c r="AU218" t="e">
        <f>IF(入牧日比較!$C$7-AF218&gt;0,0,AU217+1)</f>
        <v>#N/A</v>
      </c>
      <c r="AV218" s="1">
        <f t="shared" si="99"/>
        <v>42833</v>
      </c>
      <c r="AW218">
        <f t="shared" si="83"/>
        <v>0</v>
      </c>
    </row>
    <row r="219" spans="8:49" x14ac:dyDescent="0.45">
      <c r="H219" s="1" t="e">
        <f t="shared" si="100"/>
        <v>#N/A</v>
      </c>
      <c r="I219">
        <v>216</v>
      </c>
      <c r="J219" s="3">
        <f t="shared" si="80"/>
        <v>1031.0245764339409</v>
      </c>
      <c r="K219" s="3">
        <f t="shared" si="81"/>
        <v>1031.2053513906717</v>
      </c>
      <c r="L219" s="3">
        <f t="shared" si="82"/>
        <v>638.07961397307292</v>
      </c>
      <c r="M219" t="e">
        <f>IF(H219&lt;入牧日比較!$C$10,0,入牧日比較!$C$9*0.02*入牧日比較!$C$8)</f>
        <v>#N/A</v>
      </c>
      <c r="N219" t="e">
        <f>IF($H219&lt;入牧日比較!$C$11,0,入牧日比較!$C$9*0.02*入牧日比較!$C$8)</f>
        <v>#N/A</v>
      </c>
      <c r="O219" t="e">
        <f>IF($H219&lt;入牧日比較!$C$12,0,入牧日比較!$C$9*0.02*入牧日比較!$C$8)</f>
        <v>#N/A</v>
      </c>
      <c r="P219" t="e">
        <f>IF($H219&lt;入牧日比較!$C$13,0,入牧日比較!$C$9*0.02*入牧日比較!$C$8)</f>
        <v>#N/A</v>
      </c>
      <c r="Q219" t="e">
        <f>IF($H219&lt;入牧日比較!$C$14,0,入牧日比較!$C$9*0.02*入牧日比較!$C$8)</f>
        <v>#N/A</v>
      </c>
      <c r="R219" s="3" t="e">
        <f t="shared" si="84"/>
        <v>#N/A</v>
      </c>
      <c r="S219" s="3" t="e">
        <f t="shared" si="85"/>
        <v>#N/A</v>
      </c>
      <c r="T219" s="3" t="e">
        <f t="shared" si="86"/>
        <v>#N/A</v>
      </c>
      <c r="U219" s="3" t="e">
        <f t="shared" si="87"/>
        <v>#N/A</v>
      </c>
      <c r="V219" s="3" t="e">
        <f t="shared" si="88"/>
        <v>#N/A</v>
      </c>
      <c r="W219" s="3" t="e">
        <f t="shared" si="89"/>
        <v>#N/A</v>
      </c>
      <c r="X219" s="3" t="e">
        <f t="shared" si="90"/>
        <v>#N/A</v>
      </c>
      <c r="Y219" s="3" t="e">
        <f t="shared" si="91"/>
        <v>#N/A</v>
      </c>
      <c r="Z219" s="3" t="e">
        <f t="shared" si="92"/>
        <v>#N/A</v>
      </c>
      <c r="AA219" s="3" t="e">
        <f t="shared" si="93"/>
        <v>#N/A</v>
      </c>
      <c r="AB219" s="3" t="e">
        <f t="shared" si="94"/>
        <v>#N/A</v>
      </c>
      <c r="AC219" s="3" t="e">
        <f t="shared" si="95"/>
        <v>#N/A</v>
      </c>
      <c r="AD219" s="3" t="e">
        <f t="shared" si="96"/>
        <v>#N/A</v>
      </c>
      <c r="AE219" s="3" t="e">
        <f t="shared" si="97"/>
        <v>#N/A</v>
      </c>
      <c r="AF219" s="3" t="e">
        <f t="shared" si="98"/>
        <v>#N/A</v>
      </c>
      <c r="AG219" t="e">
        <f>IF(入牧日比較!$C$7-R219&gt;0,0,AG218+1)</f>
        <v>#N/A</v>
      </c>
      <c r="AH219" t="e">
        <f>IF(入牧日比較!$C$7-S219&gt;0,0,AH218+1)</f>
        <v>#N/A</v>
      </c>
      <c r="AI219" t="e">
        <f>IF(入牧日比較!$C$7-T219&gt;0,0,AI218+1)</f>
        <v>#N/A</v>
      </c>
      <c r="AJ219" t="e">
        <f>IF(入牧日比較!$C$7-U219&gt;0,0,AJ218+1)</f>
        <v>#N/A</v>
      </c>
      <c r="AK219" t="e">
        <f>IF(入牧日比較!$C$7-V219&gt;0,0,AK218+1)</f>
        <v>#N/A</v>
      </c>
      <c r="AL219" t="e">
        <f>IF(入牧日比較!$C$7-W219&gt;0,0,AL218+1)</f>
        <v>#N/A</v>
      </c>
      <c r="AM219" t="e">
        <f>IF(入牧日比較!$C$7-X219&gt;0,0,AM218+1)</f>
        <v>#N/A</v>
      </c>
      <c r="AN219" t="e">
        <f>IF(入牧日比較!$C$7-Y219&gt;0,0,AN218+1)</f>
        <v>#N/A</v>
      </c>
      <c r="AO219" t="e">
        <f>IF(入牧日比較!$C$7-Z219&gt;0,0,AO218+1)</f>
        <v>#N/A</v>
      </c>
      <c r="AP219" t="e">
        <f>IF(入牧日比較!$C$7-AA219&gt;0,0,AP218+1)</f>
        <v>#N/A</v>
      </c>
      <c r="AQ219" t="e">
        <f>IF(入牧日比較!$C$7-AB219&gt;0,0,AQ218+1)</f>
        <v>#N/A</v>
      </c>
      <c r="AR219" t="e">
        <f>IF(入牧日比較!$C$7-AC219&gt;0,0,AR218+1)</f>
        <v>#N/A</v>
      </c>
      <c r="AS219" t="e">
        <f>IF(入牧日比較!$C$7-AD219&gt;0,0,AS218+1)</f>
        <v>#N/A</v>
      </c>
      <c r="AT219" t="e">
        <f>IF(入牧日比較!$C$7-AE219&gt;0,0,AT218+1)</f>
        <v>#N/A</v>
      </c>
      <c r="AU219" t="e">
        <f>IF(入牧日比較!$C$7-AF219&gt;0,0,AU218+1)</f>
        <v>#N/A</v>
      </c>
      <c r="AV219" s="1">
        <f t="shared" si="99"/>
        <v>42834</v>
      </c>
      <c r="AW219">
        <f t="shared" si="83"/>
        <v>0</v>
      </c>
    </row>
    <row r="220" spans="8:49" x14ac:dyDescent="0.45">
      <c r="H220" s="1" t="e">
        <f t="shared" si="100"/>
        <v>#N/A</v>
      </c>
      <c r="I220">
        <v>217</v>
      </c>
      <c r="J220" s="3">
        <f t="shared" si="80"/>
        <v>1032.4342935159502</v>
      </c>
      <c r="K220" s="3">
        <f t="shared" si="81"/>
        <v>1031.4888510808046</v>
      </c>
      <c r="L220" s="3">
        <f t="shared" si="82"/>
        <v>638.28392371403947</v>
      </c>
      <c r="M220" t="e">
        <f>IF(H220&lt;入牧日比較!$C$10,0,入牧日比較!$C$9*0.02*入牧日比較!$C$8)</f>
        <v>#N/A</v>
      </c>
      <c r="N220" t="e">
        <f>IF($H220&lt;入牧日比較!$C$11,0,入牧日比較!$C$9*0.02*入牧日比較!$C$8)</f>
        <v>#N/A</v>
      </c>
      <c r="O220" t="e">
        <f>IF($H220&lt;入牧日比較!$C$12,0,入牧日比較!$C$9*0.02*入牧日比較!$C$8)</f>
        <v>#N/A</v>
      </c>
      <c r="P220" t="e">
        <f>IF($H220&lt;入牧日比較!$C$13,0,入牧日比較!$C$9*0.02*入牧日比較!$C$8)</f>
        <v>#N/A</v>
      </c>
      <c r="Q220" t="e">
        <f>IF($H220&lt;入牧日比較!$C$14,0,入牧日比較!$C$9*0.02*入牧日比較!$C$8)</f>
        <v>#N/A</v>
      </c>
      <c r="R220" s="3" t="e">
        <f t="shared" si="84"/>
        <v>#N/A</v>
      </c>
      <c r="S220" s="3" t="e">
        <f t="shared" si="85"/>
        <v>#N/A</v>
      </c>
      <c r="T220" s="3" t="e">
        <f t="shared" si="86"/>
        <v>#N/A</v>
      </c>
      <c r="U220" s="3" t="e">
        <f t="shared" si="87"/>
        <v>#N/A</v>
      </c>
      <c r="V220" s="3" t="e">
        <f t="shared" si="88"/>
        <v>#N/A</v>
      </c>
      <c r="W220" s="3" t="e">
        <f t="shared" si="89"/>
        <v>#N/A</v>
      </c>
      <c r="X220" s="3" t="e">
        <f t="shared" si="90"/>
        <v>#N/A</v>
      </c>
      <c r="Y220" s="3" t="e">
        <f t="shared" si="91"/>
        <v>#N/A</v>
      </c>
      <c r="Z220" s="3" t="e">
        <f t="shared" si="92"/>
        <v>#N/A</v>
      </c>
      <c r="AA220" s="3" t="e">
        <f t="shared" si="93"/>
        <v>#N/A</v>
      </c>
      <c r="AB220" s="3" t="e">
        <f t="shared" si="94"/>
        <v>#N/A</v>
      </c>
      <c r="AC220" s="3" t="e">
        <f t="shared" si="95"/>
        <v>#N/A</v>
      </c>
      <c r="AD220" s="3" t="e">
        <f t="shared" si="96"/>
        <v>#N/A</v>
      </c>
      <c r="AE220" s="3" t="e">
        <f t="shared" si="97"/>
        <v>#N/A</v>
      </c>
      <c r="AF220" s="3" t="e">
        <f t="shared" si="98"/>
        <v>#N/A</v>
      </c>
      <c r="AG220" t="e">
        <f>IF(入牧日比較!$C$7-R220&gt;0,0,AG219+1)</f>
        <v>#N/A</v>
      </c>
      <c r="AH220" t="e">
        <f>IF(入牧日比較!$C$7-S220&gt;0,0,AH219+1)</f>
        <v>#N/A</v>
      </c>
      <c r="AI220" t="e">
        <f>IF(入牧日比較!$C$7-T220&gt;0,0,AI219+1)</f>
        <v>#N/A</v>
      </c>
      <c r="AJ220" t="e">
        <f>IF(入牧日比較!$C$7-U220&gt;0,0,AJ219+1)</f>
        <v>#N/A</v>
      </c>
      <c r="AK220" t="e">
        <f>IF(入牧日比較!$C$7-V220&gt;0,0,AK219+1)</f>
        <v>#N/A</v>
      </c>
      <c r="AL220" t="e">
        <f>IF(入牧日比較!$C$7-W220&gt;0,0,AL219+1)</f>
        <v>#N/A</v>
      </c>
      <c r="AM220" t="e">
        <f>IF(入牧日比較!$C$7-X220&gt;0,0,AM219+1)</f>
        <v>#N/A</v>
      </c>
      <c r="AN220" t="e">
        <f>IF(入牧日比較!$C$7-Y220&gt;0,0,AN219+1)</f>
        <v>#N/A</v>
      </c>
      <c r="AO220" t="e">
        <f>IF(入牧日比較!$C$7-Z220&gt;0,0,AO219+1)</f>
        <v>#N/A</v>
      </c>
      <c r="AP220" t="e">
        <f>IF(入牧日比較!$C$7-AA220&gt;0,0,AP219+1)</f>
        <v>#N/A</v>
      </c>
      <c r="AQ220" t="e">
        <f>IF(入牧日比較!$C$7-AB220&gt;0,0,AQ219+1)</f>
        <v>#N/A</v>
      </c>
      <c r="AR220" t="e">
        <f>IF(入牧日比較!$C$7-AC220&gt;0,0,AR219+1)</f>
        <v>#N/A</v>
      </c>
      <c r="AS220" t="e">
        <f>IF(入牧日比較!$C$7-AD220&gt;0,0,AS219+1)</f>
        <v>#N/A</v>
      </c>
      <c r="AT220" t="e">
        <f>IF(入牧日比較!$C$7-AE220&gt;0,0,AT219+1)</f>
        <v>#N/A</v>
      </c>
      <c r="AU220" t="e">
        <f>IF(入牧日比較!$C$7-AF220&gt;0,0,AU219+1)</f>
        <v>#N/A</v>
      </c>
      <c r="AV220" s="1">
        <f t="shared" si="99"/>
        <v>42835</v>
      </c>
      <c r="AW220">
        <f t="shared" si="83"/>
        <v>0</v>
      </c>
    </row>
    <row r="221" spans="8:49" x14ac:dyDescent="0.45">
      <c r="H221" s="1" t="e">
        <f t="shared" si="100"/>
        <v>#N/A</v>
      </c>
      <c r="I221">
        <v>218</v>
      </c>
      <c r="J221" s="3">
        <f t="shared" si="80"/>
        <v>1033.8146998405925</v>
      </c>
      <c r="K221" s="3">
        <f t="shared" si="81"/>
        <v>1031.7634789258609</v>
      </c>
      <c r="L221" s="3">
        <f t="shared" si="82"/>
        <v>638.48217639039501</v>
      </c>
      <c r="M221" t="e">
        <f>IF(H221&lt;入牧日比較!$C$10,0,入牧日比較!$C$9*0.02*入牧日比較!$C$8)</f>
        <v>#N/A</v>
      </c>
      <c r="N221" t="e">
        <f>IF($H221&lt;入牧日比較!$C$11,0,入牧日比較!$C$9*0.02*入牧日比較!$C$8)</f>
        <v>#N/A</v>
      </c>
      <c r="O221" t="e">
        <f>IF($H221&lt;入牧日比較!$C$12,0,入牧日比較!$C$9*0.02*入牧日比較!$C$8)</f>
        <v>#N/A</v>
      </c>
      <c r="P221" t="e">
        <f>IF($H221&lt;入牧日比較!$C$13,0,入牧日比較!$C$9*0.02*入牧日比較!$C$8)</f>
        <v>#N/A</v>
      </c>
      <c r="Q221" t="e">
        <f>IF($H221&lt;入牧日比較!$C$14,0,入牧日比較!$C$9*0.02*入牧日比較!$C$8)</f>
        <v>#N/A</v>
      </c>
      <c r="R221" s="3" t="e">
        <f t="shared" si="84"/>
        <v>#N/A</v>
      </c>
      <c r="S221" s="3" t="e">
        <f t="shared" si="85"/>
        <v>#N/A</v>
      </c>
      <c r="T221" s="3" t="e">
        <f t="shared" si="86"/>
        <v>#N/A</v>
      </c>
      <c r="U221" s="3" t="e">
        <f t="shared" si="87"/>
        <v>#N/A</v>
      </c>
      <c r="V221" s="3" t="e">
        <f t="shared" si="88"/>
        <v>#N/A</v>
      </c>
      <c r="W221" s="3" t="e">
        <f t="shared" si="89"/>
        <v>#N/A</v>
      </c>
      <c r="X221" s="3" t="e">
        <f t="shared" si="90"/>
        <v>#N/A</v>
      </c>
      <c r="Y221" s="3" t="e">
        <f t="shared" si="91"/>
        <v>#N/A</v>
      </c>
      <c r="Z221" s="3" t="e">
        <f t="shared" si="92"/>
        <v>#N/A</v>
      </c>
      <c r="AA221" s="3" t="e">
        <f t="shared" si="93"/>
        <v>#N/A</v>
      </c>
      <c r="AB221" s="3" t="e">
        <f t="shared" si="94"/>
        <v>#N/A</v>
      </c>
      <c r="AC221" s="3" t="e">
        <f t="shared" si="95"/>
        <v>#N/A</v>
      </c>
      <c r="AD221" s="3" t="e">
        <f t="shared" si="96"/>
        <v>#N/A</v>
      </c>
      <c r="AE221" s="3" t="e">
        <f t="shared" si="97"/>
        <v>#N/A</v>
      </c>
      <c r="AF221" s="3" t="e">
        <f t="shared" si="98"/>
        <v>#N/A</v>
      </c>
      <c r="AG221" t="e">
        <f>IF(入牧日比較!$C$7-R221&gt;0,0,AG220+1)</f>
        <v>#N/A</v>
      </c>
      <c r="AH221" t="e">
        <f>IF(入牧日比較!$C$7-S221&gt;0,0,AH220+1)</f>
        <v>#N/A</v>
      </c>
      <c r="AI221" t="e">
        <f>IF(入牧日比較!$C$7-T221&gt;0,0,AI220+1)</f>
        <v>#N/A</v>
      </c>
      <c r="AJ221" t="e">
        <f>IF(入牧日比較!$C$7-U221&gt;0,0,AJ220+1)</f>
        <v>#N/A</v>
      </c>
      <c r="AK221" t="e">
        <f>IF(入牧日比較!$C$7-V221&gt;0,0,AK220+1)</f>
        <v>#N/A</v>
      </c>
      <c r="AL221" t="e">
        <f>IF(入牧日比較!$C$7-W221&gt;0,0,AL220+1)</f>
        <v>#N/A</v>
      </c>
      <c r="AM221" t="e">
        <f>IF(入牧日比較!$C$7-X221&gt;0,0,AM220+1)</f>
        <v>#N/A</v>
      </c>
      <c r="AN221" t="e">
        <f>IF(入牧日比較!$C$7-Y221&gt;0,0,AN220+1)</f>
        <v>#N/A</v>
      </c>
      <c r="AO221" t="e">
        <f>IF(入牧日比較!$C$7-Z221&gt;0,0,AO220+1)</f>
        <v>#N/A</v>
      </c>
      <c r="AP221" t="e">
        <f>IF(入牧日比較!$C$7-AA221&gt;0,0,AP220+1)</f>
        <v>#N/A</v>
      </c>
      <c r="AQ221" t="e">
        <f>IF(入牧日比較!$C$7-AB221&gt;0,0,AQ220+1)</f>
        <v>#N/A</v>
      </c>
      <c r="AR221" t="e">
        <f>IF(入牧日比較!$C$7-AC221&gt;0,0,AR220+1)</f>
        <v>#N/A</v>
      </c>
      <c r="AS221" t="e">
        <f>IF(入牧日比較!$C$7-AD221&gt;0,0,AS220+1)</f>
        <v>#N/A</v>
      </c>
      <c r="AT221" t="e">
        <f>IF(入牧日比較!$C$7-AE221&gt;0,0,AT220+1)</f>
        <v>#N/A</v>
      </c>
      <c r="AU221" t="e">
        <f>IF(入牧日比較!$C$7-AF221&gt;0,0,AU220+1)</f>
        <v>#N/A</v>
      </c>
      <c r="AV221" s="1">
        <f t="shared" si="99"/>
        <v>42836</v>
      </c>
      <c r="AW221">
        <f t="shared" si="83"/>
        <v>0</v>
      </c>
    </row>
    <row r="222" spans="8:49" x14ac:dyDescent="0.45">
      <c r="H222" s="1" t="e">
        <f t="shared" si="100"/>
        <v>#N/A</v>
      </c>
      <c r="I222">
        <v>219</v>
      </c>
      <c r="J222" s="3">
        <f t="shared" si="80"/>
        <v>1035.1663644447053</v>
      </c>
      <c r="K222" s="3">
        <f t="shared" si="81"/>
        <v>1032.0295102903285</v>
      </c>
      <c r="L222" s="3">
        <f t="shared" si="82"/>
        <v>638.67454975572116</v>
      </c>
      <c r="M222" t="e">
        <f>IF(H222&lt;入牧日比較!$C$10,0,入牧日比較!$C$9*0.02*入牧日比較!$C$8)</f>
        <v>#N/A</v>
      </c>
      <c r="N222" t="e">
        <f>IF($H222&lt;入牧日比較!$C$11,0,入牧日比較!$C$9*0.02*入牧日比較!$C$8)</f>
        <v>#N/A</v>
      </c>
      <c r="O222" t="e">
        <f>IF($H222&lt;入牧日比較!$C$12,0,入牧日比較!$C$9*0.02*入牧日比較!$C$8)</f>
        <v>#N/A</v>
      </c>
      <c r="P222" t="e">
        <f>IF($H222&lt;入牧日比較!$C$13,0,入牧日比較!$C$9*0.02*入牧日比較!$C$8)</f>
        <v>#N/A</v>
      </c>
      <c r="Q222" t="e">
        <f>IF($H222&lt;入牧日比較!$C$14,0,入牧日比較!$C$9*0.02*入牧日比較!$C$8)</f>
        <v>#N/A</v>
      </c>
      <c r="R222" s="3" t="e">
        <f t="shared" si="84"/>
        <v>#N/A</v>
      </c>
      <c r="S222" s="3" t="e">
        <f t="shared" si="85"/>
        <v>#N/A</v>
      </c>
      <c r="T222" s="3" t="e">
        <f t="shared" si="86"/>
        <v>#N/A</v>
      </c>
      <c r="U222" s="3" t="e">
        <f t="shared" si="87"/>
        <v>#N/A</v>
      </c>
      <c r="V222" s="3" t="e">
        <f t="shared" si="88"/>
        <v>#N/A</v>
      </c>
      <c r="W222" s="3" t="e">
        <f t="shared" si="89"/>
        <v>#N/A</v>
      </c>
      <c r="X222" s="3" t="e">
        <f t="shared" si="90"/>
        <v>#N/A</v>
      </c>
      <c r="Y222" s="3" t="e">
        <f t="shared" si="91"/>
        <v>#N/A</v>
      </c>
      <c r="Z222" s="3" t="e">
        <f t="shared" si="92"/>
        <v>#N/A</v>
      </c>
      <c r="AA222" s="3" t="e">
        <f t="shared" si="93"/>
        <v>#N/A</v>
      </c>
      <c r="AB222" s="3" t="e">
        <f t="shared" si="94"/>
        <v>#N/A</v>
      </c>
      <c r="AC222" s="3" t="e">
        <f t="shared" si="95"/>
        <v>#N/A</v>
      </c>
      <c r="AD222" s="3" t="e">
        <f t="shared" si="96"/>
        <v>#N/A</v>
      </c>
      <c r="AE222" s="3" t="e">
        <f t="shared" si="97"/>
        <v>#N/A</v>
      </c>
      <c r="AF222" s="3" t="e">
        <f t="shared" si="98"/>
        <v>#N/A</v>
      </c>
      <c r="AG222" t="e">
        <f>IF(入牧日比較!$C$7-R222&gt;0,0,AG221+1)</f>
        <v>#N/A</v>
      </c>
      <c r="AH222" t="e">
        <f>IF(入牧日比較!$C$7-S222&gt;0,0,AH221+1)</f>
        <v>#N/A</v>
      </c>
      <c r="AI222" t="e">
        <f>IF(入牧日比較!$C$7-T222&gt;0,0,AI221+1)</f>
        <v>#N/A</v>
      </c>
      <c r="AJ222" t="e">
        <f>IF(入牧日比較!$C$7-U222&gt;0,0,AJ221+1)</f>
        <v>#N/A</v>
      </c>
      <c r="AK222" t="e">
        <f>IF(入牧日比較!$C$7-V222&gt;0,0,AK221+1)</f>
        <v>#N/A</v>
      </c>
      <c r="AL222" t="e">
        <f>IF(入牧日比較!$C$7-W222&gt;0,0,AL221+1)</f>
        <v>#N/A</v>
      </c>
      <c r="AM222" t="e">
        <f>IF(入牧日比較!$C$7-X222&gt;0,0,AM221+1)</f>
        <v>#N/A</v>
      </c>
      <c r="AN222" t="e">
        <f>IF(入牧日比較!$C$7-Y222&gt;0,0,AN221+1)</f>
        <v>#N/A</v>
      </c>
      <c r="AO222" t="e">
        <f>IF(入牧日比較!$C$7-Z222&gt;0,0,AO221+1)</f>
        <v>#N/A</v>
      </c>
      <c r="AP222" t="e">
        <f>IF(入牧日比較!$C$7-AA222&gt;0,0,AP221+1)</f>
        <v>#N/A</v>
      </c>
      <c r="AQ222" t="e">
        <f>IF(入牧日比較!$C$7-AB222&gt;0,0,AQ221+1)</f>
        <v>#N/A</v>
      </c>
      <c r="AR222" t="e">
        <f>IF(入牧日比較!$C$7-AC222&gt;0,0,AR221+1)</f>
        <v>#N/A</v>
      </c>
      <c r="AS222" t="e">
        <f>IF(入牧日比較!$C$7-AD222&gt;0,0,AS221+1)</f>
        <v>#N/A</v>
      </c>
      <c r="AT222" t="e">
        <f>IF(入牧日比較!$C$7-AE222&gt;0,0,AT221+1)</f>
        <v>#N/A</v>
      </c>
      <c r="AU222" t="e">
        <f>IF(入牧日比較!$C$7-AF222&gt;0,0,AU221+1)</f>
        <v>#N/A</v>
      </c>
      <c r="AV222" s="1">
        <f t="shared" si="99"/>
        <v>42837</v>
      </c>
      <c r="AW222">
        <f t="shared" si="83"/>
        <v>0</v>
      </c>
    </row>
    <row r="223" spans="8:49" x14ac:dyDescent="0.45">
      <c r="H223" s="1" t="e">
        <f t="shared" si="100"/>
        <v>#N/A</v>
      </c>
      <c r="I223">
        <v>220</v>
      </c>
      <c r="J223" s="3">
        <f t="shared" si="80"/>
        <v>1036.4898470914634</v>
      </c>
      <c r="K223" s="3">
        <f t="shared" si="81"/>
        <v>1032.2872121330672</v>
      </c>
      <c r="L223" s="3">
        <f t="shared" si="82"/>
        <v>638.86121645443109</v>
      </c>
      <c r="M223" t="e">
        <f>IF(H223&lt;入牧日比較!$C$10,0,入牧日比較!$C$9*0.02*入牧日比較!$C$8)</f>
        <v>#N/A</v>
      </c>
      <c r="N223" t="e">
        <f>IF($H223&lt;入牧日比較!$C$11,0,入牧日比較!$C$9*0.02*入牧日比較!$C$8)</f>
        <v>#N/A</v>
      </c>
      <c r="O223" t="e">
        <f>IF($H223&lt;入牧日比較!$C$12,0,入牧日比較!$C$9*0.02*入牧日比較!$C$8)</f>
        <v>#N/A</v>
      </c>
      <c r="P223" t="e">
        <f>IF($H223&lt;入牧日比較!$C$13,0,入牧日比較!$C$9*0.02*入牧日比較!$C$8)</f>
        <v>#N/A</v>
      </c>
      <c r="Q223" t="e">
        <f>IF($H223&lt;入牧日比較!$C$14,0,入牧日比較!$C$9*0.02*入牧日比較!$C$8)</f>
        <v>#N/A</v>
      </c>
      <c r="R223" s="3" t="e">
        <f t="shared" si="84"/>
        <v>#N/A</v>
      </c>
      <c r="S223" s="3" t="e">
        <f t="shared" si="85"/>
        <v>#N/A</v>
      </c>
      <c r="T223" s="3" t="e">
        <f t="shared" si="86"/>
        <v>#N/A</v>
      </c>
      <c r="U223" s="3" t="e">
        <f t="shared" si="87"/>
        <v>#N/A</v>
      </c>
      <c r="V223" s="3" t="e">
        <f t="shared" si="88"/>
        <v>#N/A</v>
      </c>
      <c r="W223" s="3" t="e">
        <f t="shared" si="89"/>
        <v>#N/A</v>
      </c>
      <c r="X223" s="3" t="e">
        <f t="shared" si="90"/>
        <v>#N/A</v>
      </c>
      <c r="Y223" s="3" t="e">
        <f t="shared" si="91"/>
        <v>#N/A</v>
      </c>
      <c r="Z223" s="3" t="e">
        <f t="shared" si="92"/>
        <v>#N/A</v>
      </c>
      <c r="AA223" s="3" t="e">
        <f t="shared" si="93"/>
        <v>#N/A</v>
      </c>
      <c r="AB223" s="3" t="e">
        <f t="shared" si="94"/>
        <v>#N/A</v>
      </c>
      <c r="AC223" s="3" t="e">
        <f t="shared" si="95"/>
        <v>#N/A</v>
      </c>
      <c r="AD223" s="3" t="e">
        <f t="shared" si="96"/>
        <v>#N/A</v>
      </c>
      <c r="AE223" s="3" t="e">
        <f t="shared" si="97"/>
        <v>#N/A</v>
      </c>
      <c r="AF223" s="3" t="e">
        <f t="shared" si="98"/>
        <v>#N/A</v>
      </c>
      <c r="AG223" t="e">
        <f>IF(入牧日比較!$C$7-R223&gt;0,0,AG222+1)</f>
        <v>#N/A</v>
      </c>
      <c r="AH223" t="e">
        <f>IF(入牧日比較!$C$7-S223&gt;0,0,AH222+1)</f>
        <v>#N/A</v>
      </c>
      <c r="AI223" t="e">
        <f>IF(入牧日比較!$C$7-T223&gt;0,0,AI222+1)</f>
        <v>#N/A</v>
      </c>
      <c r="AJ223" t="e">
        <f>IF(入牧日比較!$C$7-U223&gt;0,0,AJ222+1)</f>
        <v>#N/A</v>
      </c>
      <c r="AK223" t="e">
        <f>IF(入牧日比較!$C$7-V223&gt;0,0,AK222+1)</f>
        <v>#N/A</v>
      </c>
      <c r="AL223" t="e">
        <f>IF(入牧日比較!$C$7-W223&gt;0,0,AL222+1)</f>
        <v>#N/A</v>
      </c>
      <c r="AM223" t="e">
        <f>IF(入牧日比較!$C$7-X223&gt;0,0,AM222+1)</f>
        <v>#N/A</v>
      </c>
      <c r="AN223" t="e">
        <f>IF(入牧日比較!$C$7-Y223&gt;0,0,AN222+1)</f>
        <v>#N/A</v>
      </c>
      <c r="AO223" t="e">
        <f>IF(入牧日比較!$C$7-Z223&gt;0,0,AO222+1)</f>
        <v>#N/A</v>
      </c>
      <c r="AP223" t="e">
        <f>IF(入牧日比較!$C$7-AA223&gt;0,0,AP222+1)</f>
        <v>#N/A</v>
      </c>
      <c r="AQ223" t="e">
        <f>IF(入牧日比較!$C$7-AB223&gt;0,0,AQ222+1)</f>
        <v>#N/A</v>
      </c>
      <c r="AR223" t="e">
        <f>IF(入牧日比較!$C$7-AC223&gt;0,0,AR222+1)</f>
        <v>#N/A</v>
      </c>
      <c r="AS223" t="e">
        <f>IF(入牧日比較!$C$7-AD223&gt;0,0,AS222+1)</f>
        <v>#N/A</v>
      </c>
      <c r="AT223" t="e">
        <f>IF(入牧日比較!$C$7-AE223&gt;0,0,AT222+1)</f>
        <v>#N/A</v>
      </c>
      <c r="AU223" t="e">
        <f>IF(入牧日比較!$C$7-AF223&gt;0,0,AU222+1)</f>
        <v>#N/A</v>
      </c>
      <c r="AV223" s="1">
        <f t="shared" si="99"/>
        <v>42838</v>
      </c>
      <c r="AW223">
        <f t="shared" si="83"/>
        <v>0</v>
      </c>
    </row>
    <row r="224" spans="8:49" x14ac:dyDescent="0.45">
      <c r="H224" s="1" t="e">
        <f t="shared" si="100"/>
        <v>#N/A</v>
      </c>
      <c r="I224">
        <v>221</v>
      </c>
      <c r="J224" s="3">
        <f t="shared" si="80"/>
        <v>1037.7856983402714</v>
      </c>
      <c r="K224" s="3">
        <f t="shared" si="81"/>
        <v>1032.5368432550836</v>
      </c>
      <c r="L224" s="3">
        <f t="shared" si="82"/>
        <v>639.04234416225358</v>
      </c>
      <c r="M224" t="e">
        <f>IF(H224&lt;入牧日比較!$C$10,0,入牧日比較!$C$9*0.02*入牧日比較!$C$8)</f>
        <v>#N/A</v>
      </c>
      <c r="N224" t="e">
        <f>IF($H224&lt;入牧日比較!$C$11,0,入牧日比較!$C$9*0.02*入牧日比較!$C$8)</f>
        <v>#N/A</v>
      </c>
      <c r="O224" t="e">
        <f>IF($H224&lt;入牧日比較!$C$12,0,入牧日比較!$C$9*0.02*入牧日比較!$C$8)</f>
        <v>#N/A</v>
      </c>
      <c r="P224" t="e">
        <f>IF($H224&lt;入牧日比較!$C$13,0,入牧日比較!$C$9*0.02*入牧日比較!$C$8)</f>
        <v>#N/A</v>
      </c>
      <c r="Q224" t="e">
        <f>IF($H224&lt;入牧日比較!$C$14,0,入牧日比較!$C$9*0.02*入牧日比較!$C$8)</f>
        <v>#N/A</v>
      </c>
      <c r="R224" s="3" t="e">
        <f t="shared" si="84"/>
        <v>#N/A</v>
      </c>
      <c r="S224" s="3" t="e">
        <f t="shared" si="85"/>
        <v>#N/A</v>
      </c>
      <c r="T224" s="3" t="e">
        <f t="shared" si="86"/>
        <v>#N/A</v>
      </c>
      <c r="U224" s="3" t="e">
        <f t="shared" si="87"/>
        <v>#N/A</v>
      </c>
      <c r="V224" s="3" t="e">
        <f t="shared" si="88"/>
        <v>#N/A</v>
      </c>
      <c r="W224" s="3" t="e">
        <f t="shared" si="89"/>
        <v>#N/A</v>
      </c>
      <c r="X224" s="3" t="e">
        <f t="shared" si="90"/>
        <v>#N/A</v>
      </c>
      <c r="Y224" s="3" t="e">
        <f t="shared" si="91"/>
        <v>#N/A</v>
      </c>
      <c r="Z224" s="3" t="e">
        <f t="shared" si="92"/>
        <v>#N/A</v>
      </c>
      <c r="AA224" s="3" t="e">
        <f t="shared" si="93"/>
        <v>#N/A</v>
      </c>
      <c r="AB224" s="3" t="e">
        <f t="shared" si="94"/>
        <v>#N/A</v>
      </c>
      <c r="AC224" s="3" t="e">
        <f t="shared" si="95"/>
        <v>#N/A</v>
      </c>
      <c r="AD224" s="3" t="e">
        <f t="shared" si="96"/>
        <v>#N/A</v>
      </c>
      <c r="AE224" s="3" t="e">
        <f t="shared" si="97"/>
        <v>#N/A</v>
      </c>
      <c r="AF224" s="3" t="e">
        <f t="shared" si="98"/>
        <v>#N/A</v>
      </c>
      <c r="AG224" t="e">
        <f>IF(入牧日比較!$C$7-R224&gt;0,0,AG223+1)</f>
        <v>#N/A</v>
      </c>
      <c r="AH224" t="e">
        <f>IF(入牧日比較!$C$7-S224&gt;0,0,AH223+1)</f>
        <v>#N/A</v>
      </c>
      <c r="AI224" t="e">
        <f>IF(入牧日比較!$C$7-T224&gt;0,0,AI223+1)</f>
        <v>#N/A</v>
      </c>
      <c r="AJ224" t="e">
        <f>IF(入牧日比較!$C$7-U224&gt;0,0,AJ223+1)</f>
        <v>#N/A</v>
      </c>
      <c r="AK224" t="e">
        <f>IF(入牧日比較!$C$7-V224&gt;0,0,AK223+1)</f>
        <v>#N/A</v>
      </c>
      <c r="AL224" t="e">
        <f>IF(入牧日比較!$C$7-W224&gt;0,0,AL223+1)</f>
        <v>#N/A</v>
      </c>
      <c r="AM224" t="e">
        <f>IF(入牧日比較!$C$7-X224&gt;0,0,AM223+1)</f>
        <v>#N/A</v>
      </c>
      <c r="AN224" t="e">
        <f>IF(入牧日比較!$C$7-Y224&gt;0,0,AN223+1)</f>
        <v>#N/A</v>
      </c>
      <c r="AO224" t="e">
        <f>IF(入牧日比較!$C$7-Z224&gt;0,0,AO223+1)</f>
        <v>#N/A</v>
      </c>
      <c r="AP224" t="e">
        <f>IF(入牧日比較!$C$7-AA224&gt;0,0,AP223+1)</f>
        <v>#N/A</v>
      </c>
      <c r="AQ224" t="e">
        <f>IF(入牧日比較!$C$7-AB224&gt;0,0,AQ223+1)</f>
        <v>#N/A</v>
      </c>
      <c r="AR224" t="e">
        <f>IF(入牧日比較!$C$7-AC224&gt;0,0,AR223+1)</f>
        <v>#N/A</v>
      </c>
      <c r="AS224" t="e">
        <f>IF(入牧日比較!$C$7-AD224&gt;0,0,AS223+1)</f>
        <v>#N/A</v>
      </c>
      <c r="AT224" t="e">
        <f>IF(入牧日比較!$C$7-AE224&gt;0,0,AT223+1)</f>
        <v>#N/A</v>
      </c>
      <c r="AU224" t="e">
        <f>IF(入牧日比較!$C$7-AF224&gt;0,0,AU223+1)</f>
        <v>#N/A</v>
      </c>
      <c r="AV224" s="1">
        <f t="shared" si="99"/>
        <v>42839</v>
      </c>
      <c r="AW224">
        <f t="shared" si="83"/>
        <v>0</v>
      </c>
    </row>
    <row r="225" spans="8:49" x14ac:dyDescent="0.45">
      <c r="H225" s="1" t="e">
        <f t="shared" si="100"/>
        <v>#N/A</v>
      </c>
      <c r="I225">
        <v>222</v>
      </c>
      <c r="J225" s="3">
        <f t="shared" si="80"/>
        <v>1039.0544596204215</v>
      </c>
      <c r="K225" s="3">
        <f t="shared" si="81"/>
        <v>1032.7786545405593</v>
      </c>
      <c r="L225" s="3">
        <f t="shared" si="82"/>
        <v>639.21809572323832</v>
      </c>
      <c r="M225" t="e">
        <f>IF(H225&lt;入牧日比較!$C$10,0,入牧日比較!$C$9*0.02*入牧日比較!$C$8)</f>
        <v>#N/A</v>
      </c>
      <c r="N225" t="e">
        <f>IF($H225&lt;入牧日比較!$C$11,0,入牧日比較!$C$9*0.02*入牧日比較!$C$8)</f>
        <v>#N/A</v>
      </c>
      <c r="O225" t="e">
        <f>IF($H225&lt;入牧日比較!$C$12,0,入牧日比較!$C$9*0.02*入牧日比較!$C$8)</f>
        <v>#N/A</v>
      </c>
      <c r="P225" t="e">
        <f>IF($H225&lt;入牧日比較!$C$13,0,入牧日比較!$C$9*0.02*入牧日比較!$C$8)</f>
        <v>#N/A</v>
      </c>
      <c r="Q225" t="e">
        <f>IF($H225&lt;入牧日比較!$C$14,0,入牧日比較!$C$9*0.02*入牧日比較!$C$8)</f>
        <v>#N/A</v>
      </c>
      <c r="R225" s="3" t="e">
        <f t="shared" si="84"/>
        <v>#N/A</v>
      </c>
      <c r="S225" s="3" t="e">
        <f t="shared" si="85"/>
        <v>#N/A</v>
      </c>
      <c r="T225" s="3" t="e">
        <f t="shared" si="86"/>
        <v>#N/A</v>
      </c>
      <c r="U225" s="3" t="e">
        <f t="shared" si="87"/>
        <v>#N/A</v>
      </c>
      <c r="V225" s="3" t="e">
        <f t="shared" si="88"/>
        <v>#N/A</v>
      </c>
      <c r="W225" s="3" t="e">
        <f t="shared" si="89"/>
        <v>#N/A</v>
      </c>
      <c r="X225" s="3" t="e">
        <f t="shared" si="90"/>
        <v>#N/A</v>
      </c>
      <c r="Y225" s="3" t="e">
        <f t="shared" si="91"/>
        <v>#N/A</v>
      </c>
      <c r="Z225" s="3" t="e">
        <f t="shared" si="92"/>
        <v>#N/A</v>
      </c>
      <c r="AA225" s="3" t="e">
        <f t="shared" si="93"/>
        <v>#N/A</v>
      </c>
      <c r="AB225" s="3" t="e">
        <f t="shared" si="94"/>
        <v>#N/A</v>
      </c>
      <c r="AC225" s="3" t="e">
        <f t="shared" si="95"/>
        <v>#N/A</v>
      </c>
      <c r="AD225" s="3" t="e">
        <f t="shared" si="96"/>
        <v>#N/A</v>
      </c>
      <c r="AE225" s="3" t="e">
        <f t="shared" si="97"/>
        <v>#N/A</v>
      </c>
      <c r="AF225" s="3" t="e">
        <f t="shared" si="98"/>
        <v>#N/A</v>
      </c>
      <c r="AG225" t="e">
        <f>IF(入牧日比較!$C$7-R225&gt;0,0,AG224+1)</f>
        <v>#N/A</v>
      </c>
      <c r="AH225" t="e">
        <f>IF(入牧日比較!$C$7-S225&gt;0,0,AH224+1)</f>
        <v>#N/A</v>
      </c>
      <c r="AI225" t="e">
        <f>IF(入牧日比較!$C$7-T225&gt;0,0,AI224+1)</f>
        <v>#N/A</v>
      </c>
      <c r="AJ225" t="e">
        <f>IF(入牧日比較!$C$7-U225&gt;0,0,AJ224+1)</f>
        <v>#N/A</v>
      </c>
      <c r="AK225" t="e">
        <f>IF(入牧日比較!$C$7-V225&gt;0,0,AK224+1)</f>
        <v>#N/A</v>
      </c>
      <c r="AL225" t="e">
        <f>IF(入牧日比較!$C$7-W225&gt;0,0,AL224+1)</f>
        <v>#N/A</v>
      </c>
      <c r="AM225" t="e">
        <f>IF(入牧日比較!$C$7-X225&gt;0,0,AM224+1)</f>
        <v>#N/A</v>
      </c>
      <c r="AN225" t="e">
        <f>IF(入牧日比較!$C$7-Y225&gt;0,0,AN224+1)</f>
        <v>#N/A</v>
      </c>
      <c r="AO225" t="e">
        <f>IF(入牧日比較!$C$7-Z225&gt;0,0,AO224+1)</f>
        <v>#N/A</v>
      </c>
      <c r="AP225" t="e">
        <f>IF(入牧日比較!$C$7-AA225&gt;0,0,AP224+1)</f>
        <v>#N/A</v>
      </c>
      <c r="AQ225" t="e">
        <f>IF(入牧日比較!$C$7-AB225&gt;0,0,AQ224+1)</f>
        <v>#N/A</v>
      </c>
      <c r="AR225" t="e">
        <f>IF(入牧日比較!$C$7-AC225&gt;0,0,AR224+1)</f>
        <v>#N/A</v>
      </c>
      <c r="AS225" t="e">
        <f>IF(入牧日比較!$C$7-AD225&gt;0,0,AS224+1)</f>
        <v>#N/A</v>
      </c>
      <c r="AT225" t="e">
        <f>IF(入牧日比較!$C$7-AE225&gt;0,0,AT224+1)</f>
        <v>#N/A</v>
      </c>
      <c r="AU225" t="e">
        <f>IF(入牧日比較!$C$7-AF225&gt;0,0,AU224+1)</f>
        <v>#N/A</v>
      </c>
      <c r="AV225" s="1">
        <f t="shared" si="99"/>
        <v>42840</v>
      </c>
      <c r="AW225">
        <f t="shared" si="83"/>
        <v>0</v>
      </c>
    </row>
    <row r="226" spans="8:49" x14ac:dyDescent="0.45">
      <c r="H226" s="1" t="e">
        <f t="shared" si="100"/>
        <v>#N/A</v>
      </c>
      <c r="I226">
        <v>223</v>
      </c>
      <c r="J226" s="3">
        <f t="shared" si="80"/>
        <v>1040.2966633082387</v>
      </c>
      <c r="K226" s="3">
        <f t="shared" si="81"/>
        <v>1033.0128891912786</v>
      </c>
      <c r="L226" s="3">
        <f t="shared" si="82"/>
        <v>639.38862928334322</v>
      </c>
      <c r="M226" t="e">
        <f>IF(H226&lt;入牧日比較!$C$10,0,入牧日比較!$C$9*0.02*入牧日比較!$C$8)</f>
        <v>#N/A</v>
      </c>
      <c r="N226" t="e">
        <f>IF($H226&lt;入牧日比較!$C$11,0,入牧日比較!$C$9*0.02*入牧日比較!$C$8)</f>
        <v>#N/A</v>
      </c>
      <c r="O226" t="e">
        <f>IF($H226&lt;入牧日比較!$C$12,0,入牧日比較!$C$9*0.02*入牧日比較!$C$8)</f>
        <v>#N/A</v>
      </c>
      <c r="P226" t="e">
        <f>IF($H226&lt;入牧日比較!$C$13,0,入牧日比較!$C$9*0.02*入牧日比較!$C$8)</f>
        <v>#N/A</v>
      </c>
      <c r="Q226" t="e">
        <f>IF($H226&lt;入牧日比較!$C$14,0,入牧日比較!$C$9*0.02*入牧日比較!$C$8)</f>
        <v>#N/A</v>
      </c>
      <c r="R226" s="3" t="e">
        <f t="shared" si="84"/>
        <v>#N/A</v>
      </c>
      <c r="S226" s="3" t="e">
        <f t="shared" si="85"/>
        <v>#N/A</v>
      </c>
      <c r="T226" s="3" t="e">
        <f t="shared" si="86"/>
        <v>#N/A</v>
      </c>
      <c r="U226" s="3" t="e">
        <f t="shared" si="87"/>
        <v>#N/A</v>
      </c>
      <c r="V226" s="3" t="e">
        <f t="shared" si="88"/>
        <v>#N/A</v>
      </c>
      <c r="W226" s="3" t="e">
        <f t="shared" si="89"/>
        <v>#N/A</v>
      </c>
      <c r="X226" s="3" t="e">
        <f t="shared" si="90"/>
        <v>#N/A</v>
      </c>
      <c r="Y226" s="3" t="e">
        <f t="shared" si="91"/>
        <v>#N/A</v>
      </c>
      <c r="Z226" s="3" t="e">
        <f t="shared" si="92"/>
        <v>#N/A</v>
      </c>
      <c r="AA226" s="3" t="e">
        <f t="shared" si="93"/>
        <v>#N/A</v>
      </c>
      <c r="AB226" s="3" t="e">
        <f t="shared" si="94"/>
        <v>#N/A</v>
      </c>
      <c r="AC226" s="3" t="e">
        <f t="shared" si="95"/>
        <v>#N/A</v>
      </c>
      <c r="AD226" s="3" t="e">
        <f t="shared" si="96"/>
        <v>#N/A</v>
      </c>
      <c r="AE226" s="3" t="e">
        <f t="shared" si="97"/>
        <v>#N/A</v>
      </c>
      <c r="AF226" s="3" t="e">
        <f t="shared" si="98"/>
        <v>#N/A</v>
      </c>
      <c r="AG226" t="e">
        <f>IF(入牧日比較!$C$7-R226&gt;0,0,AG225+1)</f>
        <v>#N/A</v>
      </c>
      <c r="AH226" t="e">
        <f>IF(入牧日比較!$C$7-S226&gt;0,0,AH225+1)</f>
        <v>#N/A</v>
      </c>
      <c r="AI226" t="e">
        <f>IF(入牧日比較!$C$7-T226&gt;0,0,AI225+1)</f>
        <v>#N/A</v>
      </c>
      <c r="AJ226" t="e">
        <f>IF(入牧日比較!$C$7-U226&gt;0,0,AJ225+1)</f>
        <v>#N/A</v>
      </c>
      <c r="AK226" t="e">
        <f>IF(入牧日比較!$C$7-V226&gt;0,0,AK225+1)</f>
        <v>#N/A</v>
      </c>
      <c r="AL226" t="e">
        <f>IF(入牧日比較!$C$7-W226&gt;0,0,AL225+1)</f>
        <v>#N/A</v>
      </c>
      <c r="AM226" t="e">
        <f>IF(入牧日比較!$C$7-X226&gt;0,0,AM225+1)</f>
        <v>#N/A</v>
      </c>
      <c r="AN226" t="e">
        <f>IF(入牧日比較!$C$7-Y226&gt;0,0,AN225+1)</f>
        <v>#N/A</v>
      </c>
      <c r="AO226" t="e">
        <f>IF(入牧日比較!$C$7-Z226&gt;0,0,AO225+1)</f>
        <v>#N/A</v>
      </c>
      <c r="AP226" t="e">
        <f>IF(入牧日比較!$C$7-AA226&gt;0,0,AP225+1)</f>
        <v>#N/A</v>
      </c>
      <c r="AQ226" t="e">
        <f>IF(入牧日比較!$C$7-AB226&gt;0,0,AQ225+1)</f>
        <v>#N/A</v>
      </c>
      <c r="AR226" t="e">
        <f>IF(入牧日比較!$C$7-AC226&gt;0,0,AR225+1)</f>
        <v>#N/A</v>
      </c>
      <c r="AS226" t="e">
        <f>IF(入牧日比較!$C$7-AD226&gt;0,0,AS225+1)</f>
        <v>#N/A</v>
      </c>
      <c r="AT226" t="e">
        <f>IF(入牧日比較!$C$7-AE226&gt;0,0,AT225+1)</f>
        <v>#N/A</v>
      </c>
      <c r="AU226" t="e">
        <f>IF(入牧日比較!$C$7-AF226&gt;0,0,AU225+1)</f>
        <v>#N/A</v>
      </c>
      <c r="AV226" s="1">
        <f t="shared" si="99"/>
        <v>42841</v>
      </c>
      <c r="AW226">
        <f t="shared" si="83"/>
        <v>0</v>
      </c>
    </row>
    <row r="227" spans="8:49" x14ac:dyDescent="0.45">
      <c r="H227" s="1" t="e">
        <f t="shared" si="100"/>
        <v>#N/A</v>
      </c>
      <c r="I227">
        <v>224</v>
      </c>
      <c r="J227" s="3">
        <f t="shared" si="80"/>
        <v>1041.512832807447</v>
      </c>
      <c r="K227" s="3">
        <f t="shared" si="81"/>
        <v>1033.2397829546042</v>
      </c>
      <c r="L227" s="3">
        <f t="shared" si="82"/>
        <v>639.5540984206682</v>
      </c>
      <c r="M227" t="e">
        <f>IF(H227&lt;入牧日比較!$C$10,0,入牧日比較!$C$9*0.02*入牧日比較!$C$8)</f>
        <v>#N/A</v>
      </c>
      <c r="N227" t="e">
        <f>IF($H227&lt;入牧日比較!$C$11,0,入牧日比較!$C$9*0.02*入牧日比較!$C$8)</f>
        <v>#N/A</v>
      </c>
      <c r="O227" t="e">
        <f>IF($H227&lt;入牧日比較!$C$12,0,入牧日比較!$C$9*0.02*入牧日比較!$C$8)</f>
        <v>#N/A</v>
      </c>
      <c r="P227" t="e">
        <f>IF($H227&lt;入牧日比較!$C$13,0,入牧日比較!$C$9*0.02*入牧日比較!$C$8)</f>
        <v>#N/A</v>
      </c>
      <c r="Q227" t="e">
        <f>IF($H227&lt;入牧日比較!$C$14,0,入牧日比較!$C$9*0.02*入牧日比較!$C$8)</f>
        <v>#N/A</v>
      </c>
      <c r="R227" s="3" t="e">
        <f t="shared" si="84"/>
        <v>#N/A</v>
      </c>
      <c r="S227" s="3" t="e">
        <f t="shared" si="85"/>
        <v>#N/A</v>
      </c>
      <c r="T227" s="3" t="e">
        <f t="shared" si="86"/>
        <v>#N/A</v>
      </c>
      <c r="U227" s="3" t="e">
        <f t="shared" si="87"/>
        <v>#N/A</v>
      </c>
      <c r="V227" s="3" t="e">
        <f t="shared" si="88"/>
        <v>#N/A</v>
      </c>
      <c r="W227" s="3" t="e">
        <f t="shared" si="89"/>
        <v>#N/A</v>
      </c>
      <c r="X227" s="3" t="e">
        <f t="shared" si="90"/>
        <v>#N/A</v>
      </c>
      <c r="Y227" s="3" t="e">
        <f t="shared" si="91"/>
        <v>#N/A</v>
      </c>
      <c r="Z227" s="3" t="e">
        <f t="shared" si="92"/>
        <v>#N/A</v>
      </c>
      <c r="AA227" s="3" t="e">
        <f t="shared" si="93"/>
        <v>#N/A</v>
      </c>
      <c r="AB227" s="3" t="e">
        <f t="shared" si="94"/>
        <v>#N/A</v>
      </c>
      <c r="AC227" s="3" t="e">
        <f t="shared" si="95"/>
        <v>#N/A</v>
      </c>
      <c r="AD227" s="3" t="e">
        <f t="shared" si="96"/>
        <v>#N/A</v>
      </c>
      <c r="AE227" s="3" t="e">
        <f t="shared" si="97"/>
        <v>#N/A</v>
      </c>
      <c r="AF227" s="3" t="e">
        <f t="shared" si="98"/>
        <v>#N/A</v>
      </c>
      <c r="AG227" t="e">
        <f>IF(入牧日比較!$C$7-R227&gt;0,0,AG226+1)</f>
        <v>#N/A</v>
      </c>
      <c r="AH227" t="e">
        <f>IF(入牧日比較!$C$7-S227&gt;0,0,AH226+1)</f>
        <v>#N/A</v>
      </c>
      <c r="AI227" t="e">
        <f>IF(入牧日比較!$C$7-T227&gt;0,0,AI226+1)</f>
        <v>#N/A</v>
      </c>
      <c r="AJ227" t="e">
        <f>IF(入牧日比較!$C$7-U227&gt;0,0,AJ226+1)</f>
        <v>#N/A</v>
      </c>
      <c r="AK227" t="e">
        <f>IF(入牧日比較!$C$7-V227&gt;0,0,AK226+1)</f>
        <v>#N/A</v>
      </c>
      <c r="AL227" t="e">
        <f>IF(入牧日比較!$C$7-W227&gt;0,0,AL226+1)</f>
        <v>#N/A</v>
      </c>
      <c r="AM227" t="e">
        <f>IF(入牧日比較!$C$7-X227&gt;0,0,AM226+1)</f>
        <v>#N/A</v>
      </c>
      <c r="AN227" t="e">
        <f>IF(入牧日比較!$C$7-Y227&gt;0,0,AN226+1)</f>
        <v>#N/A</v>
      </c>
      <c r="AO227" t="e">
        <f>IF(入牧日比較!$C$7-Z227&gt;0,0,AO226+1)</f>
        <v>#N/A</v>
      </c>
      <c r="AP227" t="e">
        <f>IF(入牧日比較!$C$7-AA227&gt;0,0,AP226+1)</f>
        <v>#N/A</v>
      </c>
      <c r="AQ227" t="e">
        <f>IF(入牧日比較!$C$7-AB227&gt;0,0,AQ226+1)</f>
        <v>#N/A</v>
      </c>
      <c r="AR227" t="e">
        <f>IF(入牧日比較!$C$7-AC227&gt;0,0,AR226+1)</f>
        <v>#N/A</v>
      </c>
      <c r="AS227" t="e">
        <f>IF(入牧日比較!$C$7-AD227&gt;0,0,AS226+1)</f>
        <v>#N/A</v>
      </c>
      <c r="AT227" t="e">
        <f>IF(入牧日比較!$C$7-AE227&gt;0,0,AT226+1)</f>
        <v>#N/A</v>
      </c>
      <c r="AU227" t="e">
        <f>IF(入牧日比較!$C$7-AF227&gt;0,0,AU226+1)</f>
        <v>#N/A</v>
      </c>
      <c r="AV227" s="1">
        <f t="shared" si="99"/>
        <v>42842</v>
      </c>
      <c r="AW227">
        <f t="shared" si="83"/>
        <v>0</v>
      </c>
    </row>
    <row r="228" spans="8:49" x14ac:dyDescent="0.45">
      <c r="H228" s="1" t="e">
        <f t="shared" si="100"/>
        <v>#N/A</v>
      </c>
      <c r="I228">
        <v>225</v>
      </c>
      <c r="J228" s="3">
        <f t="shared" si="80"/>
        <v>1042.7034826325043</v>
      </c>
      <c r="K228" s="3">
        <f t="shared" si="81"/>
        <v>1033.4595643451451</v>
      </c>
      <c r="L228" s="3">
        <f t="shared" si="82"/>
        <v>639.71465227239707</v>
      </c>
      <c r="M228" t="e">
        <f>IF(H228&lt;入牧日比較!$C$10,0,入牧日比較!$C$9*0.02*入牧日比較!$C$8)</f>
        <v>#N/A</v>
      </c>
      <c r="N228" t="e">
        <f>IF($H228&lt;入牧日比較!$C$11,0,入牧日比較!$C$9*0.02*入牧日比較!$C$8)</f>
        <v>#N/A</v>
      </c>
      <c r="O228" t="e">
        <f>IF($H228&lt;入牧日比較!$C$12,0,入牧日比較!$C$9*0.02*入牧日比較!$C$8)</f>
        <v>#N/A</v>
      </c>
      <c r="P228" t="e">
        <f>IF($H228&lt;入牧日比較!$C$13,0,入牧日比較!$C$9*0.02*入牧日比較!$C$8)</f>
        <v>#N/A</v>
      </c>
      <c r="Q228" t="e">
        <f>IF($H228&lt;入牧日比較!$C$14,0,入牧日比較!$C$9*0.02*入牧日比較!$C$8)</f>
        <v>#N/A</v>
      </c>
      <c r="R228" s="3" t="e">
        <f t="shared" si="84"/>
        <v>#N/A</v>
      </c>
      <c r="S228" s="3" t="e">
        <f t="shared" si="85"/>
        <v>#N/A</v>
      </c>
      <c r="T228" s="3" t="e">
        <f t="shared" si="86"/>
        <v>#N/A</v>
      </c>
      <c r="U228" s="3" t="e">
        <f t="shared" si="87"/>
        <v>#N/A</v>
      </c>
      <c r="V228" s="3" t="e">
        <f t="shared" si="88"/>
        <v>#N/A</v>
      </c>
      <c r="W228" s="3" t="e">
        <f t="shared" si="89"/>
        <v>#N/A</v>
      </c>
      <c r="X228" s="3" t="e">
        <f t="shared" si="90"/>
        <v>#N/A</v>
      </c>
      <c r="Y228" s="3" t="e">
        <f t="shared" si="91"/>
        <v>#N/A</v>
      </c>
      <c r="Z228" s="3" t="e">
        <f t="shared" si="92"/>
        <v>#N/A</v>
      </c>
      <c r="AA228" s="3" t="e">
        <f t="shared" si="93"/>
        <v>#N/A</v>
      </c>
      <c r="AB228" s="3" t="e">
        <f t="shared" si="94"/>
        <v>#N/A</v>
      </c>
      <c r="AC228" s="3" t="e">
        <f t="shared" si="95"/>
        <v>#N/A</v>
      </c>
      <c r="AD228" s="3" t="e">
        <f t="shared" si="96"/>
        <v>#N/A</v>
      </c>
      <c r="AE228" s="3" t="e">
        <f t="shared" si="97"/>
        <v>#N/A</v>
      </c>
      <c r="AF228" s="3" t="e">
        <f t="shared" si="98"/>
        <v>#N/A</v>
      </c>
      <c r="AG228" t="e">
        <f>IF(入牧日比較!$C$7-R228&gt;0,0,AG227+1)</f>
        <v>#N/A</v>
      </c>
      <c r="AH228" t="e">
        <f>IF(入牧日比較!$C$7-S228&gt;0,0,AH227+1)</f>
        <v>#N/A</v>
      </c>
      <c r="AI228" t="e">
        <f>IF(入牧日比較!$C$7-T228&gt;0,0,AI227+1)</f>
        <v>#N/A</v>
      </c>
      <c r="AJ228" t="e">
        <f>IF(入牧日比較!$C$7-U228&gt;0,0,AJ227+1)</f>
        <v>#N/A</v>
      </c>
      <c r="AK228" t="e">
        <f>IF(入牧日比較!$C$7-V228&gt;0,0,AK227+1)</f>
        <v>#N/A</v>
      </c>
      <c r="AL228" t="e">
        <f>IF(入牧日比較!$C$7-W228&gt;0,0,AL227+1)</f>
        <v>#N/A</v>
      </c>
      <c r="AM228" t="e">
        <f>IF(入牧日比較!$C$7-X228&gt;0,0,AM227+1)</f>
        <v>#N/A</v>
      </c>
      <c r="AN228" t="e">
        <f>IF(入牧日比較!$C$7-Y228&gt;0,0,AN227+1)</f>
        <v>#N/A</v>
      </c>
      <c r="AO228" t="e">
        <f>IF(入牧日比較!$C$7-Z228&gt;0,0,AO227+1)</f>
        <v>#N/A</v>
      </c>
      <c r="AP228" t="e">
        <f>IF(入牧日比較!$C$7-AA228&gt;0,0,AP227+1)</f>
        <v>#N/A</v>
      </c>
      <c r="AQ228" t="e">
        <f>IF(入牧日比較!$C$7-AB228&gt;0,0,AQ227+1)</f>
        <v>#N/A</v>
      </c>
      <c r="AR228" t="e">
        <f>IF(入牧日比較!$C$7-AC228&gt;0,0,AR227+1)</f>
        <v>#N/A</v>
      </c>
      <c r="AS228" t="e">
        <f>IF(入牧日比較!$C$7-AD228&gt;0,0,AS227+1)</f>
        <v>#N/A</v>
      </c>
      <c r="AT228" t="e">
        <f>IF(入牧日比較!$C$7-AE228&gt;0,0,AT227+1)</f>
        <v>#N/A</v>
      </c>
      <c r="AU228" t="e">
        <f>IF(入牧日比較!$C$7-AF228&gt;0,0,AU227+1)</f>
        <v>#N/A</v>
      </c>
      <c r="AV228" s="1">
        <f t="shared" si="99"/>
        <v>42843</v>
      </c>
      <c r="AW228">
        <f t="shared" si="83"/>
        <v>0</v>
      </c>
    </row>
    <row r="229" spans="8:49" x14ac:dyDescent="0.45">
      <c r="H229" s="1" t="e">
        <f t="shared" si="100"/>
        <v>#N/A</v>
      </c>
      <c r="I229">
        <v>226</v>
      </c>
      <c r="J229" s="3">
        <f t="shared" si="80"/>
        <v>1043.8691184946622</v>
      </c>
      <c r="K229" s="3">
        <f t="shared" si="81"/>
        <v>1033.6724548602617</v>
      </c>
      <c r="L229" s="3">
        <f t="shared" si="82"/>
        <v>639.87043565851206</v>
      </c>
      <c r="M229" t="e">
        <f>IF(H229&lt;入牧日比較!$C$10,0,入牧日比較!$C$9*0.02*入牧日比較!$C$8)</f>
        <v>#N/A</v>
      </c>
      <c r="N229" t="e">
        <f>IF($H229&lt;入牧日比較!$C$11,0,入牧日比較!$C$9*0.02*入牧日比較!$C$8)</f>
        <v>#N/A</v>
      </c>
      <c r="O229" t="e">
        <f>IF($H229&lt;入牧日比較!$C$12,0,入牧日比較!$C$9*0.02*入牧日比較!$C$8)</f>
        <v>#N/A</v>
      </c>
      <c r="P229" t="e">
        <f>IF($H229&lt;入牧日比較!$C$13,0,入牧日比較!$C$9*0.02*入牧日比較!$C$8)</f>
        <v>#N/A</v>
      </c>
      <c r="Q229" t="e">
        <f>IF($H229&lt;入牧日比較!$C$14,0,入牧日比較!$C$9*0.02*入牧日比較!$C$8)</f>
        <v>#N/A</v>
      </c>
      <c r="R229" s="3" t="e">
        <f t="shared" si="84"/>
        <v>#N/A</v>
      </c>
      <c r="S229" s="3" t="e">
        <f t="shared" si="85"/>
        <v>#N/A</v>
      </c>
      <c r="T229" s="3" t="e">
        <f t="shared" si="86"/>
        <v>#N/A</v>
      </c>
      <c r="U229" s="3" t="e">
        <f t="shared" si="87"/>
        <v>#N/A</v>
      </c>
      <c r="V229" s="3" t="e">
        <f t="shared" si="88"/>
        <v>#N/A</v>
      </c>
      <c r="W229" s="3" t="e">
        <f t="shared" si="89"/>
        <v>#N/A</v>
      </c>
      <c r="X229" s="3" t="e">
        <f t="shared" si="90"/>
        <v>#N/A</v>
      </c>
      <c r="Y229" s="3" t="e">
        <f t="shared" si="91"/>
        <v>#N/A</v>
      </c>
      <c r="Z229" s="3" t="e">
        <f t="shared" si="92"/>
        <v>#N/A</v>
      </c>
      <c r="AA229" s="3" t="e">
        <f t="shared" si="93"/>
        <v>#N/A</v>
      </c>
      <c r="AB229" s="3" t="e">
        <f t="shared" si="94"/>
        <v>#N/A</v>
      </c>
      <c r="AC229" s="3" t="e">
        <f t="shared" si="95"/>
        <v>#N/A</v>
      </c>
      <c r="AD229" s="3" t="e">
        <f t="shared" si="96"/>
        <v>#N/A</v>
      </c>
      <c r="AE229" s="3" t="e">
        <f t="shared" si="97"/>
        <v>#N/A</v>
      </c>
      <c r="AF229" s="3" t="e">
        <f t="shared" si="98"/>
        <v>#N/A</v>
      </c>
      <c r="AG229" t="e">
        <f>IF(入牧日比較!$C$7-R229&gt;0,0,AG228+1)</f>
        <v>#N/A</v>
      </c>
      <c r="AH229" t="e">
        <f>IF(入牧日比較!$C$7-S229&gt;0,0,AH228+1)</f>
        <v>#N/A</v>
      </c>
      <c r="AI229" t="e">
        <f>IF(入牧日比較!$C$7-T229&gt;0,0,AI228+1)</f>
        <v>#N/A</v>
      </c>
      <c r="AJ229" t="e">
        <f>IF(入牧日比較!$C$7-U229&gt;0,0,AJ228+1)</f>
        <v>#N/A</v>
      </c>
      <c r="AK229" t="e">
        <f>IF(入牧日比較!$C$7-V229&gt;0,0,AK228+1)</f>
        <v>#N/A</v>
      </c>
      <c r="AL229" t="e">
        <f>IF(入牧日比較!$C$7-W229&gt;0,0,AL228+1)</f>
        <v>#N/A</v>
      </c>
      <c r="AM229" t="e">
        <f>IF(入牧日比較!$C$7-X229&gt;0,0,AM228+1)</f>
        <v>#N/A</v>
      </c>
      <c r="AN229" t="e">
        <f>IF(入牧日比較!$C$7-Y229&gt;0,0,AN228+1)</f>
        <v>#N/A</v>
      </c>
      <c r="AO229" t="e">
        <f>IF(入牧日比較!$C$7-Z229&gt;0,0,AO228+1)</f>
        <v>#N/A</v>
      </c>
      <c r="AP229" t="e">
        <f>IF(入牧日比較!$C$7-AA229&gt;0,0,AP228+1)</f>
        <v>#N/A</v>
      </c>
      <c r="AQ229" t="e">
        <f>IF(入牧日比較!$C$7-AB229&gt;0,0,AQ228+1)</f>
        <v>#N/A</v>
      </c>
      <c r="AR229" t="e">
        <f>IF(入牧日比較!$C$7-AC229&gt;0,0,AR228+1)</f>
        <v>#N/A</v>
      </c>
      <c r="AS229" t="e">
        <f>IF(入牧日比較!$C$7-AD229&gt;0,0,AS228+1)</f>
        <v>#N/A</v>
      </c>
      <c r="AT229" t="e">
        <f>IF(入牧日比較!$C$7-AE229&gt;0,0,AT228+1)</f>
        <v>#N/A</v>
      </c>
      <c r="AU229" t="e">
        <f>IF(入牧日比較!$C$7-AF229&gt;0,0,AU228+1)</f>
        <v>#N/A</v>
      </c>
      <c r="AV229" s="1">
        <f t="shared" si="99"/>
        <v>42844</v>
      </c>
      <c r="AW229">
        <f t="shared" si="83"/>
        <v>0</v>
      </c>
    </row>
    <row r="230" spans="8:49" x14ac:dyDescent="0.45">
      <c r="H230" s="1" t="e">
        <f t="shared" si="100"/>
        <v>#N/A</v>
      </c>
      <c r="I230">
        <v>227</v>
      </c>
      <c r="J230" s="3">
        <f t="shared" si="80"/>
        <v>1045.0102373905195</v>
      </c>
      <c r="K230" s="3">
        <f t="shared" si="81"/>
        <v>1033.8786691895557</v>
      </c>
      <c r="L230" s="3">
        <f t="shared" si="82"/>
        <v>640.02158920234422</v>
      </c>
      <c r="M230" t="e">
        <f>IF(H230&lt;入牧日比較!$C$10,0,入牧日比較!$C$9*0.02*入牧日比較!$C$8)</f>
        <v>#N/A</v>
      </c>
      <c r="N230" t="e">
        <f>IF($H230&lt;入牧日比較!$C$11,0,入牧日比較!$C$9*0.02*入牧日比較!$C$8)</f>
        <v>#N/A</v>
      </c>
      <c r="O230" t="e">
        <f>IF($H230&lt;入牧日比較!$C$12,0,入牧日比較!$C$9*0.02*入牧日比較!$C$8)</f>
        <v>#N/A</v>
      </c>
      <c r="P230" t="e">
        <f>IF($H230&lt;入牧日比較!$C$13,0,入牧日比較!$C$9*0.02*入牧日比較!$C$8)</f>
        <v>#N/A</v>
      </c>
      <c r="Q230" t="e">
        <f>IF($H230&lt;入牧日比較!$C$14,0,入牧日比較!$C$9*0.02*入牧日比較!$C$8)</f>
        <v>#N/A</v>
      </c>
      <c r="R230" s="3" t="e">
        <f t="shared" si="84"/>
        <v>#N/A</v>
      </c>
      <c r="S230" s="3" t="e">
        <f t="shared" si="85"/>
        <v>#N/A</v>
      </c>
      <c r="T230" s="3" t="e">
        <f t="shared" si="86"/>
        <v>#N/A</v>
      </c>
      <c r="U230" s="3" t="e">
        <f t="shared" si="87"/>
        <v>#N/A</v>
      </c>
      <c r="V230" s="3" t="e">
        <f t="shared" si="88"/>
        <v>#N/A</v>
      </c>
      <c r="W230" s="3" t="e">
        <f t="shared" si="89"/>
        <v>#N/A</v>
      </c>
      <c r="X230" s="3" t="e">
        <f t="shared" si="90"/>
        <v>#N/A</v>
      </c>
      <c r="Y230" s="3" t="e">
        <f t="shared" si="91"/>
        <v>#N/A</v>
      </c>
      <c r="Z230" s="3" t="e">
        <f t="shared" si="92"/>
        <v>#N/A</v>
      </c>
      <c r="AA230" s="3" t="e">
        <f t="shared" si="93"/>
        <v>#N/A</v>
      </c>
      <c r="AB230" s="3" t="e">
        <f t="shared" si="94"/>
        <v>#N/A</v>
      </c>
      <c r="AC230" s="3" t="e">
        <f t="shared" si="95"/>
        <v>#N/A</v>
      </c>
      <c r="AD230" s="3" t="e">
        <f t="shared" si="96"/>
        <v>#N/A</v>
      </c>
      <c r="AE230" s="3" t="e">
        <f t="shared" si="97"/>
        <v>#N/A</v>
      </c>
      <c r="AF230" s="3" t="e">
        <f t="shared" si="98"/>
        <v>#N/A</v>
      </c>
      <c r="AG230" t="e">
        <f>IF(入牧日比較!$C$7-R230&gt;0,0,AG229+1)</f>
        <v>#N/A</v>
      </c>
      <c r="AH230" t="e">
        <f>IF(入牧日比較!$C$7-S230&gt;0,0,AH229+1)</f>
        <v>#N/A</v>
      </c>
      <c r="AI230" t="e">
        <f>IF(入牧日比較!$C$7-T230&gt;0,0,AI229+1)</f>
        <v>#N/A</v>
      </c>
      <c r="AJ230" t="e">
        <f>IF(入牧日比較!$C$7-U230&gt;0,0,AJ229+1)</f>
        <v>#N/A</v>
      </c>
      <c r="AK230" t="e">
        <f>IF(入牧日比較!$C$7-V230&gt;0,0,AK229+1)</f>
        <v>#N/A</v>
      </c>
      <c r="AL230" t="e">
        <f>IF(入牧日比較!$C$7-W230&gt;0,0,AL229+1)</f>
        <v>#N/A</v>
      </c>
      <c r="AM230" t="e">
        <f>IF(入牧日比較!$C$7-X230&gt;0,0,AM229+1)</f>
        <v>#N/A</v>
      </c>
      <c r="AN230" t="e">
        <f>IF(入牧日比較!$C$7-Y230&gt;0,0,AN229+1)</f>
        <v>#N/A</v>
      </c>
      <c r="AO230" t="e">
        <f>IF(入牧日比較!$C$7-Z230&gt;0,0,AO229+1)</f>
        <v>#N/A</v>
      </c>
      <c r="AP230" t="e">
        <f>IF(入牧日比較!$C$7-AA230&gt;0,0,AP229+1)</f>
        <v>#N/A</v>
      </c>
      <c r="AQ230" t="e">
        <f>IF(入牧日比較!$C$7-AB230&gt;0,0,AQ229+1)</f>
        <v>#N/A</v>
      </c>
      <c r="AR230" t="e">
        <f>IF(入牧日比較!$C$7-AC230&gt;0,0,AR229+1)</f>
        <v>#N/A</v>
      </c>
      <c r="AS230" t="e">
        <f>IF(入牧日比較!$C$7-AD230&gt;0,0,AS229+1)</f>
        <v>#N/A</v>
      </c>
      <c r="AT230" t="e">
        <f>IF(入牧日比較!$C$7-AE230&gt;0,0,AT229+1)</f>
        <v>#N/A</v>
      </c>
      <c r="AU230" t="e">
        <f>IF(入牧日比較!$C$7-AF230&gt;0,0,AU229+1)</f>
        <v>#N/A</v>
      </c>
      <c r="AV230" s="1">
        <f t="shared" si="99"/>
        <v>42845</v>
      </c>
      <c r="AW230">
        <f t="shared" si="83"/>
        <v>0</v>
      </c>
    </row>
    <row r="231" spans="8:49" x14ac:dyDescent="0.45">
      <c r="H231" s="1" t="e">
        <f t="shared" si="100"/>
        <v>#N/A</v>
      </c>
      <c r="I231">
        <v>228</v>
      </c>
      <c r="J231" s="3">
        <f t="shared" si="80"/>
        <v>1046.1273276928498</v>
      </c>
      <c r="K231" s="3">
        <f t="shared" si="81"/>
        <v>1034.078415418478</v>
      </c>
      <c r="L231" s="3">
        <f t="shared" si="82"/>
        <v>640.16824944802249</v>
      </c>
      <c r="M231" t="e">
        <f>IF(H231&lt;入牧日比較!$C$10,0,入牧日比較!$C$9*0.02*入牧日比較!$C$8)</f>
        <v>#N/A</v>
      </c>
      <c r="N231" t="e">
        <f>IF($H231&lt;入牧日比較!$C$11,0,入牧日比較!$C$9*0.02*入牧日比較!$C$8)</f>
        <v>#N/A</v>
      </c>
      <c r="O231" t="e">
        <f>IF($H231&lt;入牧日比較!$C$12,0,入牧日比較!$C$9*0.02*入牧日比較!$C$8)</f>
        <v>#N/A</v>
      </c>
      <c r="P231" t="e">
        <f>IF($H231&lt;入牧日比較!$C$13,0,入牧日比較!$C$9*0.02*入牧日比較!$C$8)</f>
        <v>#N/A</v>
      </c>
      <c r="Q231" t="e">
        <f>IF($H231&lt;入牧日比較!$C$14,0,入牧日比較!$C$9*0.02*入牧日比較!$C$8)</f>
        <v>#N/A</v>
      </c>
      <c r="R231" s="3" t="e">
        <f t="shared" si="84"/>
        <v>#N/A</v>
      </c>
      <c r="S231" s="3" t="e">
        <f t="shared" si="85"/>
        <v>#N/A</v>
      </c>
      <c r="T231" s="3" t="e">
        <f t="shared" si="86"/>
        <v>#N/A</v>
      </c>
      <c r="U231" s="3" t="e">
        <f t="shared" si="87"/>
        <v>#N/A</v>
      </c>
      <c r="V231" s="3" t="e">
        <f t="shared" si="88"/>
        <v>#N/A</v>
      </c>
      <c r="W231" s="3" t="e">
        <f t="shared" si="89"/>
        <v>#N/A</v>
      </c>
      <c r="X231" s="3" t="e">
        <f t="shared" si="90"/>
        <v>#N/A</v>
      </c>
      <c r="Y231" s="3" t="e">
        <f t="shared" si="91"/>
        <v>#N/A</v>
      </c>
      <c r="Z231" s="3" t="e">
        <f t="shared" si="92"/>
        <v>#N/A</v>
      </c>
      <c r="AA231" s="3" t="e">
        <f t="shared" si="93"/>
        <v>#N/A</v>
      </c>
      <c r="AB231" s="3" t="e">
        <f t="shared" si="94"/>
        <v>#N/A</v>
      </c>
      <c r="AC231" s="3" t="e">
        <f t="shared" si="95"/>
        <v>#N/A</v>
      </c>
      <c r="AD231" s="3" t="e">
        <f t="shared" si="96"/>
        <v>#N/A</v>
      </c>
      <c r="AE231" s="3" t="e">
        <f t="shared" si="97"/>
        <v>#N/A</v>
      </c>
      <c r="AF231" s="3" t="e">
        <f t="shared" si="98"/>
        <v>#N/A</v>
      </c>
      <c r="AG231" t="e">
        <f>IF(入牧日比較!$C$7-R231&gt;0,0,AG230+1)</f>
        <v>#N/A</v>
      </c>
      <c r="AH231" t="e">
        <f>IF(入牧日比較!$C$7-S231&gt;0,0,AH230+1)</f>
        <v>#N/A</v>
      </c>
      <c r="AI231" t="e">
        <f>IF(入牧日比較!$C$7-T231&gt;0,0,AI230+1)</f>
        <v>#N/A</v>
      </c>
      <c r="AJ231" t="e">
        <f>IF(入牧日比較!$C$7-U231&gt;0,0,AJ230+1)</f>
        <v>#N/A</v>
      </c>
      <c r="AK231" t="e">
        <f>IF(入牧日比較!$C$7-V231&gt;0,0,AK230+1)</f>
        <v>#N/A</v>
      </c>
      <c r="AL231" t="e">
        <f>IF(入牧日比較!$C$7-W231&gt;0,0,AL230+1)</f>
        <v>#N/A</v>
      </c>
      <c r="AM231" t="e">
        <f>IF(入牧日比較!$C$7-X231&gt;0,0,AM230+1)</f>
        <v>#N/A</v>
      </c>
      <c r="AN231" t="e">
        <f>IF(入牧日比較!$C$7-Y231&gt;0,0,AN230+1)</f>
        <v>#N/A</v>
      </c>
      <c r="AO231" t="e">
        <f>IF(入牧日比較!$C$7-Z231&gt;0,0,AO230+1)</f>
        <v>#N/A</v>
      </c>
      <c r="AP231" t="e">
        <f>IF(入牧日比較!$C$7-AA231&gt;0,0,AP230+1)</f>
        <v>#N/A</v>
      </c>
      <c r="AQ231" t="e">
        <f>IF(入牧日比較!$C$7-AB231&gt;0,0,AQ230+1)</f>
        <v>#N/A</v>
      </c>
      <c r="AR231" t="e">
        <f>IF(入牧日比較!$C$7-AC231&gt;0,0,AR230+1)</f>
        <v>#N/A</v>
      </c>
      <c r="AS231" t="e">
        <f>IF(入牧日比較!$C$7-AD231&gt;0,0,AS230+1)</f>
        <v>#N/A</v>
      </c>
      <c r="AT231" t="e">
        <f>IF(入牧日比較!$C$7-AE231&gt;0,0,AT230+1)</f>
        <v>#N/A</v>
      </c>
      <c r="AU231" t="e">
        <f>IF(入牧日比較!$C$7-AF231&gt;0,0,AU230+1)</f>
        <v>#N/A</v>
      </c>
      <c r="AV231" s="1">
        <f t="shared" si="99"/>
        <v>42846</v>
      </c>
      <c r="AW231">
        <f t="shared" si="83"/>
        <v>0</v>
      </c>
    </row>
    <row r="232" spans="8:49" x14ac:dyDescent="0.45">
      <c r="H232" s="1" t="e">
        <f t="shared" si="100"/>
        <v>#N/A</v>
      </c>
      <c r="I232">
        <v>229</v>
      </c>
      <c r="J232" s="3">
        <f t="shared" si="80"/>
        <v>1047.2208692434942</v>
      </c>
      <c r="K232" s="3">
        <f t="shared" si="81"/>
        <v>1034.2718952262069</v>
      </c>
      <c r="L232" s="3">
        <f t="shared" si="82"/>
        <v>640.31054897488605</v>
      </c>
      <c r="M232" t="e">
        <f>IF(H232&lt;入牧日比較!$C$10,0,入牧日比較!$C$9*0.02*入牧日比較!$C$8)</f>
        <v>#N/A</v>
      </c>
      <c r="N232" t="e">
        <f>IF($H232&lt;入牧日比較!$C$11,0,入牧日比較!$C$9*0.02*入牧日比較!$C$8)</f>
        <v>#N/A</v>
      </c>
      <c r="O232" t="e">
        <f>IF($H232&lt;入牧日比較!$C$12,0,入牧日比較!$C$9*0.02*入牧日比較!$C$8)</f>
        <v>#N/A</v>
      </c>
      <c r="P232" t="e">
        <f>IF($H232&lt;入牧日比較!$C$13,0,入牧日比較!$C$9*0.02*入牧日比較!$C$8)</f>
        <v>#N/A</v>
      </c>
      <c r="Q232" t="e">
        <f>IF($H232&lt;入牧日比較!$C$14,0,入牧日比較!$C$9*0.02*入牧日比較!$C$8)</f>
        <v>#N/A</v>
      </c>
      <c r="R232" s="3" t="e">
        <f t="shared" si="84"/>
        <v>#N/A</v>
      </c>
      <c r="S232" s="3" t="e">
        <f t="shared" si="85"/>
        <v>#N/A</v>
      </c>
      <c r="T232" s="3" t="e">
        <f t="shared" si="86"/>
        <v>#N/A</v>
      </c>
      <c r="U232" s="3" t="e">
        <f t="shared" si="87"/>
        <v>#N/A</v>
      </c>
      <c r="V232" s="3" t="e">
        <f t="shared" si="88"/>
        <v>#N/A</v>
      </c>
      <c r="W232" s="3" t="e">
        <f t="shared" si="89"/>
        <v>#N/A</v>
      </c>
      <c r="X232" s="3" t="e">
        <f t="shared" si="90"/>
        <v>#N/A</v>
      </c>
      <c r="Y232" s="3" t="e">
        <f t="shared" si="91"/>
        <v>#N/A</v>
      </c>
      <c r="Z232" s="3" t="e">
        <f t="shared" si="92"/>
        <v>#N/A</v>
      </c>
      <c r="AA232" s="3" t="e">
        <f t="shared" si="93"/>
        <v>#N/A</v>
      </c>
      <c r="AB232" s="3" t="e">
        <f t="shared" si="94"/>
        <v>#N/A</v>
      </c>
      <c r="AC232" s="3" t="e">
        <f t="shared" si="95"/>
        <v>#N/A</v>
      </c>
      <c r="AD232" s="3" t="e">
        <f t="shared" si="96"/>
        <v>#N/A</v>
      </c>
      <c r="AE232" s="3" t="e">
        <f t="shared" si="97"/>
        <v>#N/A</v>
      </c>
      <c r="AF232" s="3" t="e">
        <f t="shared" si="98"/>
        <v>#N/A</v>
      </c>
      <c r="AG232" t="e">
        <f>IF(入牧日比較!$C$7-R232&gt;0,0,AG231+1)</f>
        <v>#N/A</v>
      </c>
      <c r="AH232" t="e">
        <f>IF(入牧日比較!$C$7-S232&gt;0,0,AH231+1)</f>
        <v>#N/A</v>
      </c>
      <c r="AI232" t="e">
        <f>IF(入牧日比較!$C$7-T232&gt;0,0,AI231+1)</f>
        <v>#N/A</v>
      </c>
      <c r="AJ232" t="e">
        <f>IF(入牧日比較!$C$7-U232&gt;0,0,AJ231+1)</f>
        <v>#N/A</v>
      </c>
      <c r="AK232" t="e">
        <f>IF(入牧日比較!$C$7-V232&gt;0,0,AK231+1)</f>
        <v>#N/A</v>
      </c>
      <c r="AL232" t="e">
        <f>IF(入牧日比較!$C$7-W232&gt;0,0,AL231+1)</f>
        <v>#N/A</v>
      </c>
      <c r="AM232" t="e">
        <f>IF(入牧日比較!$C$7-X232&gt;0,0,AM231+1)</f>
        <v>#N/A</v>
      </c>
      <c r="AN232" t="e">
        <f>IF(入牧日比較!$C$7-Y232&gt;0,0,AN231+1)</f>
        <v>#N/A</v>
      </c>
      <c r="AO232" t="e">
        <f>IF(入牧日比較!$C$7-Z232&gt;0,0,AO231+1)</f>
        <v>#N/A</v>
      </c>
      <c r="AP232" t="e">
        <f>IF(入牧日比較!$C$7-AA232&gt;0,0,AP231+1)</f>
        <v>#N/A</v>
      </c>
      <c r="AQ232" t="e">
        <f>IF(入牧日比較!$C$7-AB232&gt;0,0,AQ231+1)</f>
        <v>#N/A</v>
      </c>
      <c r="AR232" t="e">
        <f>IF(入牧日比較!$C$7-AC232&gt;0,0,AR231+1)</f>
        <v>#N/A</v>
      </c>
      <c r="AS232" t="e">
        <f>IF(入牧日比較!$C$7-AD232&gt;0,0,AS231+1)</f>
        <v>#N/A</v>
      </c>
      <c r="AT232" t="e">
        <f>IF(入牧日比較!$C$7-AE232&gt;0,0,AT231+1)</f>
        <v>#N/A</v>
      </c>
      <c r="AU232" t="e">
        <f>IF(入牧日比較!$C$7-AF232&gt;0,0,AU231+1)</f>
        <v>#N/A</v>
      </c>
      <c r="AV232" s="1">
        <f t="shared" si="99"/>
        <v>42847</v>
      </c>
      <c r="AW232">
        <f t="shared" si="83"/>
        <v>0</v>
      </c>
    </row>
    <row r="233" spans="8:49" x14ac:dyDescent="0.45">
      <c r="H233" s="1" t="e">
        <f t="shared" si="100"/>
        <v>#N/A</v>
      </c>
      <c r="I233">
        <v>230</v>
      </c>
      <c r="J233" s="3">
        <f t="shared" si="80"/>
        <v>1048.2913334481168</v>
      </c>
      <c r="K233" s="3">
        <f t="shared" si="81"/>
        <v>1034.4593040779253</v>
      </c>
      <c r="L233" s="3">
        <f t="shared" si="82"/>
        <v>640.44861650892187</v>
      </c>
      <c r="M233" t="e">
        <f>IF(H233&lt;入牧日比較!$C$10,0,入牧日比較!$C$9*0.02*入牧日比較!$C$8)</f>
        <v>#N/A</v>
      </c>
      <c r="N233" t="e">
        <f>IF($H233&lt;入牧日比較!$C$11,0,入牧日比較!$C$9*0.02*入牧日比較!$C$8)</f>
        <v>#N/A</v>
      </c>
      <c r="O233" t="e">
        <f>IF($H233&lt;入牧日比較!$C$12,0,入牧日比較!$C$9*0.02*入牧日比較!$C$8)</f>
        <v>#N/A</v>
      </c>
      <c r="P233" t="e">
        <f>IF($H233&lt;入牧日比較!$C$13,0,入牧日比較!$C$9*0.02*入牧日比較!$C$8)</f>
        <v>#N/A</v>
      </c>
      <c r="Q233" t="e">
        <f>IF($H233&lt;入牧日比較!$C$14,0,入牧日比較!$C$9*0.02*入牧日比較!$C$8)</f>
        <v>#N/A</v>
      </c>
      <c r="R233" s="3" t="e">
        <f t="shared" si="84"/>
        <v>#N/A</v>
      </c>
      <c r="S233" s="3" t="e">
        <f t="shared" si="85"/>
        <v>#N/A</v>
      </c>
      <c r="T233" s="3" t="e">
        <f t="shared" si="86"/>
        <v>#N/A</v>
      </c>
      <c r="U233" s="3" t="e">
        <f t="shared" si="87"/>
        <v>#N/A</v>
      </c>
      <c r="V233" s="3" t="e">
        <f t="shared" si="88"/>
        <v>#N/A</v>
      </c>
      <c r="W233" s="3" t="e">
        <f t="shared" si="89"/>
        <v>#N/A</v>
      </c>
      <c r="X233" s="3" t="e">
        <f t="shared" si="90"/>
        <v>#N/A</v>
      </c>
      <c r="Y233" s="3" t="e">
        <f t="shared" si="91"/>
        <v>#N/A</v>
      </c>
      <c r="Z233" s="3" t="e">
        <f t="shared" si="92"/>
        <v>#N/A</v>
      </c>
      <c r="AA233" s="3" t="e">
        <f t="shared" si="93"/>
        <v>#N/A</v>
      </c>
      <c r="AB233" s="3" t="e">
        <f t="shared" si="94"/>
        <v>#N/A</v>
      </c>
      <c r="AC233" s="3" t="e">
        <f t="shared" si="95"/>
        <v>#N/A</v>
      </c>
      <c r="AD233" s="3" t="e">
        <f t="shared" si="96"/>
        <v>#N/A</v>
      </c>
      <c r="AE233" s="3" t="e">
        <f t="shared" si="97"/>
        <v>#N/A</v>
      </c>
      <c r="AF233" s="3" t="e">
        <f t="shared" si="98"/>
        <v>#N/A</v>
      </c>
      <c r="AG233" t="e">
        <f>IF(入牧日比較!$C$7-R233&gt;0,0,AG232+1)</f>
        <v>#N/A</v>
      </c>
      <c r="AH233" t="e">
        <f>IF(入牧日比較!$C$7-S233&gt;0,0,AH232+1)</f>
        <v>#N/A</v>
      </c>
      <c r="AI233" t="e">
        <f>IF(入牧日比較!$C$7-T233&gt;0,0,AI232+1)</f>
        <v>#N/A</v>
      </c>
      <c r="AJ233" t="e">
        <f>IF(入牧日比較!$C$7-U233&gt;0,0,AJ232+1)</f>
        <v>#N/A</v>
      </c>
      <c r="AK233" t="e">
        <f>IF(入牧日比較!$C$7-V233&gt;0,0,AK232+1)</f>
        <v>#N/A</v>
      </c>
      <c r="AL233" t="e">
        <f>IF(入牧日比較!$C$7-W233&gt;0,0,AL232+1)</f>
        <v>#N/A</v>
      </c>
      <c r="AM233" t="e">
        <f>IF(入牧日比較!$C$7-X233&gt;0,0,AM232+1)</f>
        <v>#N/A</v>
      </c>
      <c r="AN233" t="e">
        <f>IF(入牧日比較!$C$7-Y233&gt;0,0,AN232+1)</f>
        <v>#N/A</v>
      </c>
      <c r="AO233" t="e">
        <f>IF(入牧日比較!$C$7-Z233&gt;0,0,AO232+1)</f>
        <v>#N/A</v>
      </c>
      <c r="AP233" t="e">
        <f>IF(入牧日比較!$C$7-AA233&gt;0,0,AP232+1)</f>
        <v>#N/A</v>
      </c>
      <c r="AQ233" t="e">
        <f>IF(入牧日比較!$C$7-AB233&gt;0,0,AQ232+1)</f>
        <v>#N/A</v>
      </c>
      <c r="AR233" t="e">
        <f>IF(入牧日比較!$C$7-AC233&gt;0,0,AR232+1)</f>
        <v>#N/A</v>
      </c>
      <c r="AS233" t="e">
        <f>IF(入牧日比較!$C$7-AD233&gt;0,0,AS232+1)</f>
        <v>#N/A</v>
      </c>
      <c r="AT233" t="e">
        <f>IF(入牧日比較!$C$7-AE233&gt;0,0,AT232+1)</f>
        <v>#N/A</v>
      </c>
      <c r="AU233" t="e">
        <f>IF(入牧日比較!$C$7-AF233&gt;0,0,AU232+1)</f>
        <v>#N/A</v>
      </c>
      <c r="AV233" s="1">
        <f t="shared" si="99"/>
        <v>42848</v>
      </c>
      <c r="AW233">
        <f t="shared" si="83"/>
        <v>0</v>
      </c>
    </row>
    <row r="234" spans="8:49" x14ac:dyDescent="0.45">
      <c r="H234" s="1" t="e">
        <f t="shared" si="100"/>
        <v>#N/A</v>
      </c>
      <c r="I234">
        <v>231</v>
      </c>
      <c r="J234" s="3">
        <f t="shared" si="80"/>
        <v>1049.3391833726355</v>
      </c>
      <c r="K234" s="3">
        <f t="shared" si="81"/>
        <v>1034.6408314116393</v>
      </c>
      <c r="L234" s="3">
        <f t="shared" si="82"/>
        <v>640.58257703129107</v>
      </c>
      <c r="M234" t="e">
        <f>IF(H234&lt;入牧日比較!$C$10,0,入牧日比較!$C$9*0.02*入牧日比較!$C$8)</f>
        <v>#N/A</v>
      </c>
      <c r="N234" t="e">
        <f>IF($H234&lt;入牧日比較!$C$11,0,入牧日比較!$C$9*0.02*入牧日比較!$C$8)</f>
        <v>#N/A</v>
      </c>
      <c r="O234" t="e">
        <f>IF($H234&lt;入牧日比較!$C$12,0,入牧日比較!$C$9*0.02*入牧日比較!$C$8)</f>
        <v>#N/A</v>
      </c>
      <c r="P234" t="e">
        <f>IF($H234&lt;入牧日比較!$C$13,0,入牧日比較!$C$9*0.02*入牧日比較!$C$8)</f>
        <v>#N/A</v>
      </c>
      <c r="Q234" t="e">
        <f>IF($H234&lt;入牧日比較!$C$14,0,入牧日比較!$C$9*0.02*入牧日比較!$C$8)</f>
        <v>#N/A</v>
      </c>
      <c r="R234" s="3" t="e">
        <f t="shared" si="84"/>
        <v>#N/A</v>
      </c>
      <c r="S234" s="3" t="e">
        <f t="shared" si="85"/>
        <v>#N/A</v>
      </c>
      <c r="T234" s="3" t="e">
        <f t="shared" si="86"/>
        <v>#N/A</v>
      </c>
      <c r="U234" s="3" t="e">
        <f t="shared" si="87"/>
        <v>#N/A</v>
      </c>
      <c r="V234" s="3" t="e">
        <f t="shared" si="88"/>
        <v>#N/A</v>
      </c>
      <c r="W234" s="3" t="e">
        <f t="shared" si="89"/>
        <v>#N/A</v>
      </c>
      <c r="X234" s="3" t="e">
        <f t="shared" si="90"/>
        <v>#N/A</v>
      </c>
      <c r="Y234" s="3" t="e">
        <f t="shared" si="91"/>
        <v>#N/A</v>
      </c>
      <c r="Z234" s="3" t="e">
        <f t="shared" si="92"/>
        <v>#N/A</v>
      </c>
      <c r="AA234" s="3" t="e">
        <f t="shared" si="93"/>
        <v>#N/A</v>
      </c>
      <c r="AB234" s="3" t="e">
        <f t="shared" si="94"/>
        <v>#N/A</v>
      </c>
      <c r="AC234" s="3" t="e">
        <f t="shared" si="95"/>
        <v>#N/A</v>
      </c>
      <c r="AD234" s="3" t="e">
        <f t="shared" si="96"/>
        <v>#N/A</v>
      </c>
      <c r="AE234" s="3" t="e">
        <f t="shared" si="97"/>
        <v>#N/A</v>
      </c>
      <c r="AF234" s="3" t="e">
        <f t="shared" si="98"/>
        <v>#N/A</v>
      </c>
      <c r="AG234" t="e">
        <f>IF(入牧日比較!$C$7-R234&gt;0,0,AG233+1)</f>
        <v>#N/A</v>
      </c>
      <c r="AH234" t="e">
        <f>IF(入牧日比較!$C$7-S234&gt;0,0,AH233+1)</f>
        <v>#N/A</v>
      </c>
      <c r="AI234" t="e">
        <f>IF(入牧日比較!$C$7-T234&gt;0,0,AI233+1)</f>
        <v>#N/A</v>
      </c>
      <c r="AJ234" t="e">
        <f>IF(入牧日比較!$C$7-U234&gt;0,0,AJ233+1)</f>
        <v>#N/A</v>
      </c>
      <c r="AK234" t="e">
        <f>IF(入牧日比較!$C$7-V234&gt;0,0,AK233+1)</f>
        <v>#N/A</v>
      </c>
      <c r="AL234" t="e">
        <f>IF(入牧日比較!$C$7-W234&gt;0,0,AL233+1)</f>
        <v>#N/A</v>
      </c>
      <c r="AM234" t="e">
        <f>IF(入牧日比較!$C$7-X234&gt;0,0,AM233+1)</f>
        <v>#N/A</v>
      </c>
      <c r="AN234" t="e">
        <f>IF(入牧日比較!$C$7-Y234&gt;0,0,AN233+1)</f>
        <v>#N/A</v>
      </c>
      <c r="AO234" t="e">
        <f>IF(入牧日比較!$C$7-Z234&gt;0,0,AO233+1)</f>
        <v>#N/A</v>
      </c>
      <c r="AP234" t="e">
        <f>IF(入牧日比較!$C$7-AA234&gt;0,0,AP233+1)</f>
        <v>#N/A</v>
      </c>
      <c r="AQ234" t="e">
        <f>IF(入牧日比較!$C$7-AB234&gt;0,0,AQ233+1)</f>
        <v>#N/A</v>
      </c>
      <c r="AR234" t="e">
        <f>IF(入牧日比較!$C$7-AC234&gt;0,0,AR233+1)</f>
        <v>#N/A</v>
      </c>
      <c r="AS234" t="e">
        <f>IF(入牧日比較!$C$7-AD234&gt;0,0,AS233+1)</f>
        <v>#N/A</v>
      </c>
      <c r="AT234" t="e">
        <f>IF(入牧日比較!$C$7-AE234&gt;0,0,AT233+1)</f>
        <v>#N/A</v>
      </c>
      <c r="AU234" t="e">
        <f>IF(入牧日比較!$C$7-AF234&gt;0,0,AU233+1)</f>
        <v>#N/A</v>
      </c>
      <c r="AV234" s="1">
        <f t="shared" si="99"/>
        <v>42849</v>
      </c>
      <c r="AW234">
        <f t="shared" si="83"/>
        <v>0</v>
      </c>
    </row>
    <row r="235" spans="8:49" x14ac:dyDescent="0.45">
      <c r="H235" s="1" t="e">
        <f t="shared" si="100"/>
        <v>#N/A</v>
      </c>
      <c r="I235">
        <v>232</v>
      </c>
      <c r="J235" s="3">
        <f t="shared" si="80"/>
        <v>1050.3648738411446</v>
      </c>
      <c r="K235" s="3">
        <f t="shared" si="81"/>
        <v>1034.8166608196718</v>
      </c>
      <c r="L235" s="3">
        <f t="shared" si="82"/>
        <v>640.71255188400653</v>
      </c>
      <c r="M235" t="e">
        <f>IF(H235&lt;入牧日比較!$C$10,0,入牧日比較!$C$9*0.02*入牧日比較!$C$8)</f>
        <v>#N/A</v>
      </c>
      <c r="N235" t="e">
        <f>IF($H235&lt;入牧日比較!$C$11,0,入牧日比較!$C$9*0.02*入牧日比較!$C$8)</f>
        <v>#N/A</v>
      </c>
      <c r="O235" t="e">
        <f>IF($H235&lt;入牧日比較!$C$12,0,入牧日比較!$C$9*0.02*入牧日比較!$C$8)</f>
        <v>#N/A</v>
      </c>
      <c r="P235" t="e">
        <f>IF($H235&lt;入牧日比較!$C$13,0,入牧日比較!$C$9*0.02*入牧日比較!$C$8)</f>
        <v>#N/A</v>
      </c>
      <c r="Q235" t="e">
        <f>IF($H235&lt;入牧日比較!$C$14,0,入牧日比較!$C$9*0.02*入牧日比較!$C$8)</f>
        <v>#N/A</v>
      </c>
      <c r="R235" s="3" t="e">
        <f t="shared" si="84"/>
        <v>#N/A</v>
      </c>
      <c r="S235" s="3" t="e">
        <f t="shared" si="85"/>
        <v>#N/A</v>
      </c>
      <c r="T235" s="3" t="e">
        <f t="shared" si="86"/>
        <v>#N/A</v>
      </c>
      <c r="U235" s="3" t="e">
        <f t="shared" si="87"/>
        <v>#N/A</v>
      </c>
      <c r="V235" s="3" t="e">
        <f t="shared" si="88"/>
        <v>#N/A</v>
      </c>
      <c r="W235" s="3" t="e">
        <f t="shared" si="89"/>
        <v>#N/A</v>
      </c>
      <c r="X235" s="3" t="e">
        <f t="shared" si="90"/>
        <v>#N/A</v>
      </c>
      <c r="Y235" s="3" t="e">
        <f t="shared" si="91"/>
        <v>#N/A</v>
      </c>
      <c r="Z235" s="3" t="e">
        <f t="shared" si="92"/>
        <v>#N/A</v>
      </c>
      <c r="AA235" s="3" t="e">
        <f t="shared" si="93"/>
        <v>#N/A</v>
      </c>
      <c r="AB235" s="3" t="e">
        <f t="shared" si="94"/>
        <v>#N/A</v>
      </c>
      <c r="AC235" s="3" t="e">
        <f t="shared" si="95"/>
        <v>#N/A</v>
      </c>
      <c r="AD235" s="3" t="e">
        <f t="shared" si="96"/>
        <v>#N/A</v>
      </c>
      <c r="AE235" s="3" t="e">
        <f t="shared" si="97"/>
        <v>#N/A</v>
      </c>
      <c r="AF235" s="3" t="e">
        <f t="shared" si="98"/>
        <v>#N/A</v>
      </c>
      <c r="AG235" t="e">
        <f>IF(入牧日比較!$C$7-R235&gt;0,0,AG234+1)</f>
        <v>#N/A</v>
      </c>
      <c r="AH235" t="e">
        <f>IF(入牧日比較!$C$7-S235&gt;0,0,AH234+1)</f>
        <v>#N/A</v>
      </c>
      <c r="AI235" t="e">
        <f>IF(入牧日比較!$C$7-T235&gt;0,0,AI234+1)</f>
        <v>#N/A</v>
      </c>
      <c r="AJ235" t="e">
        <f>IF(入牧日比較!$C$7-U235&gt;0,0,AJ234+1)</f>
        <v>#N/A</v>
      </c>
      <c r="AK235" t="e">
        <f>IF(入牧日比較!$C$7-V235&gt;0,0,AK234+1)</f>
        <v>#N/A</v>
      </c>
      <c r="AL235" t="e">
        <f>IF(入牧日比較!$C$7-W235&gt;0,0,AL234+1)</f>
        <v>#N/A</v>
      </c>
      <c r="AM235" t="e">
        <f>IF(入牧日比較!$C$7-X235&gt;0,0,AM234+1)</f>
        <v>#N/A</v>
      </c>
      <c r="AN235" t="e">
        <f>IF(入牧日比較!$C$7-Y235&gt;0,0,AN234+1)</f>
        <v>#N/A</v>
      </c>
      <c r="AO235" t="e">
        <f>IF(入牧日比較!$C$7-Z235&gt;0,0,AO234+1)</f>
        <v>#N/A</v>
      </c>
      <c r="AP235" t="e">
        <f>IF(入牧日比較!$C$7-AA235&gt;0,0,AP234+1)</f>
        <v>#N/A</v>
      </c>
      <c r="AQ235" t="e">
        <f>IF(入牧日比較!$C$7-AB235&gt;0,0,AQ234+1)</f>
        <v>#N/A</v>
      </c>
      <c r="AR235" t="e">
        <f>IF(入牧日比較!$C$7-AC235&gt;0,0,AR234+1)</f>
        <v>#N/A</v>
      </c>
      <c r="AS235" t="e">
        <f>IF(入牧日比較!$C$7-AD235&gt;0,0,AS234+1)</f>
        <v>#N/A</v>
      </c>
      <c r="AT235" t="e">
        <f>IF(入牧日比較!$C$7-AE235&gt;0,0,AT234+1)</f>
        <v>#N/A</v>
      </c>
      <c r="AU235" t="e">
        <f>IF(入牧日比較!$C$7-AF235&gt;0,0,AU234+1)</f>
        <v>#N/A</v>
      </c>
      <c r="AV235" s="1">
        <f t="shared" si="99"/>
        <v>42850</v>
      </c>
      <c r="AW235">
        <f t="shared" si="83"/>
        <v>0</v>
      </c>
    </row>
    <row r="236" spans="8:49" x14ac:dyDescent="0.45">
      <c r="H236" s="1" t="e">
        <f t="shared" si="100"/>
        <v>#N/A</v>
      </c>
      <c r="I236">
        <v>233</v>
      </c>
      <c r="J236" s="3">
        <f t="shared" si="80"/>
        <v>1051.3688515351614</v>
      </c>
      <c r="K236" s="3">
        <f t="shared" si="81"/>
        <v>1034.9869702249646</v>
      </c>
      <c r="L236" s="3">
        <f t="shared" si="82"/>
        <v>640.83865887282423</v>
      </c>
      <c r="M236" t="e">
        <f>IF(H236&lt;入牧日比較!$C$10,0,入牧日比較!$C$9*0.02*入牧日比較!$C$8)</f>
        <v>#N/A</v>
      </c>
      <c r="N236" t="e">
        <f>IF($H236&lt;入牧日比較!$C$11,0,入牧日比較!$C$9*0.02*入牧日比較!$C$8)</f>
        <v>#N/A</v>
      </c>
      <c r="O236" t="e">
        <f>IF($H236&lt;入牧日比較!$C$12,0,入牧日比較!$C$9*0.02*入牧日比較!$C$8)</f>
        <v>#N/A</v>
      </c>
      <c r="P236" t="e">
        <f>IF($H236&lt;入牧日比較!$C$13,0,入牧日比較!$C$9*0.02*入牧日比較!$C$8)</f>
        <v>#N/A</v>
      </c>
      <c r="Q236" t="e">
        <f>IF($H236&lt;入牧日比較!$C$14,0,入牧日比較!$C$9*0.02*入牧日比較!$C$8)</f>
        <v>#N/A</v>
      </c>
      <c r="R236" s="3" t="e">
        <f t="shared" si="84"/>
        <v>#N/A</v>
      </c>
      <c r="S236" s="3" t="e">
        <f t="shared" si="85"/>
        <v>#N/A</v>
      </c>
      <c r="T236" s="3" t="e">
        <f t="shared" si="86"/>
        <v>#N/A</v>
      </c>
      <c r="U236" s="3" t="e">
        <f t="shared" si="87"/>
        <v>#N/A</v>
      </c>
      <c r="V236" s="3" t="e">
        <f t="shared" si="88"/>
        <v>#N/A</v>
      </c>
      <c r="W236" s="3" t="e">
        <f t="shared" si="89"/>
        <v>#N/A</v>
      </c>
      <c r="X236" s="3" t="e">
        <f t="shared" si="90"/>
        <v>#N/A</v>
      </c>
      <c r="Y236" s="3" t="e">
        <f t="shared" si="91"/>
        <v>#N/A</v>
      </c>
      <c r="Z236" s="3" t="e">
        <f t="shared" si="92"/>
        <v>#N/A</v>
      </c>
      <c r="AA236" s="3" t="e">
        <f t="shared" si="93"/>
        <v>#N/A</v>
      </c>
      <c r="AB236" s="3" t="e">
        <f t="shared" si="94"/>
        <v>#N/A</v>
      </c>
      <c r="AC236" s="3" t="e">
        <f t="shared" si="95"/>
        <v>#N/A</v>
      </c>
      <c r="AD236" s="3" t="e">
        <f t="shared" si="96"/>
        <v>#N/A</v>
      </c>
      <c r="AE236" s="3" t="e">
        <f t="shared" si="97"/>
        <v>#N/A</v>
      </c>
      <c r="AF236" s="3" t="e">
        <f t="shared" si="98"/>
        <v>#N/A</v>
      </c>
      <c r="AG236" t="e">
        <f>IF(入牧日比較!$C$7-R236&gt;0,0,AG235+1)</f>
        <v>#N/A</v>
      </c>
      <c r="AH236" t="e">
        <f>IF(入牧日比較!$C$7-S236&gt;0,0,AH235+1)</f>
        <v>#N/A</v>
      </c>
      <c r="AI236" t="e">
        <f>IF(入牧日比較!$C$7-T236&gt;0,0,AI235+1)</f>
        <v>#N/A</v>
      </c>
      <c r="AJ236" t="e">
        <f>IF(入牧日比較!$C$7-U236&gt;0,0,AJ235+1)</f>
        <v>#N/A</v>
      </c>
      <c r="AK236" t="e">
        <f>IF(入牧日比較!$C$7-V236&gt;0,0,AK235+1)</f>
        <v>#N/A</v>
      </c>
      <c r="AL236" t="e">
        <f>IF(入牧日比較!$C$7-W236&gt;0,0,AL235+1)</f>
        <v>#N/A</v>
      </c>
      <c r="AM236" t="e">
        <f>IF(入牧日比較!$C$7-X236&gt;0,0,AM235+1)</f>
        <v>#N/A</v>
      </c>
      <c r="AN236" t="e">
        <f>IF(入牧日比較!$C$7-Y236&gt;0,0,AN235+1)</f>
        <v>#N/A</v>
      </c>
      <c r="AO236" t="e">
        <f>IF(入牧日比較!$C$7-Z236&gt;0,0,AO235+1)</f>
        <v>#N/A</v>
      </c>
      <c r="AP236" t="e">
        <f>IF(入牧日比較!$C$7-AA236&gt;0,0,AP235+1)</f>
        <v>#N/A</v>
      </c>
      <c r="AQ236" t="e">
        <f>IF(入牧日比較!$C$7-AB236&gt;0,0,AQ235+1)</f>
        <v>#N/A</v>
      </c>
      <c r="AR236" t="e">
        <f>IF(入牧日比較!$C$7-AC236&gt;0,0,AR235+1)</f>
        <v>#N/A</v>
      </c>
      <c r="AS236" t="e">
        <f>IF(入牧日比較!$C$7-AD236&gt;0,0,AS235+1)</f>
        <v>#N/A</v>
      </c>
      <c r="AT236" t="e">
        <f>IF(入牧日比較!$C$7-AE236&gt;0,0,AT235+1)</f>
        <v>#N/A</v>
      </c>
      <c r="AU236" t="e">
        <f>IF(入牧日比較!$C$7-AF236&gt;0,0,AU235+1)</f>
        <v>#N/A</v>
      </c>
      <c r="AV236" s="1">
        <f t="shared" si="99"/>
        <v>42851</v>
      </c>
      <c r="AW236">
        <f t="shared" si="83"/>
        <v>0</v>
      </c>
    </row>
    <row r="237" spans="8:49" x14ac:dyDescent="0.45">
      <c r="H237" s="1" t="e">
        <f t="shared" si="100"/>
        <v>#N/A</v>
      </c>
      <c r="I237">
        <v>234</v>
      </c>
      <c r="J237" s="3">
        <f t="shared" si="80"/>
        <v>1052.3515550940281</v>
      </c>
      <c r="K237" s="3">
        <f t="shared" si="81"/>
        <v>1035.1519320523205</v>
      </c>
      <c r="L237" s="3">
        <f t="shared" si="82"/>
        <v>640.96101236740787</v>
      </c>
      <c r="M237" t="e">
        <f>IF(H237&lt;入牧日比較!$C$10,0,入牧日比較!$C$9*0.02*入牧日比較!$C$8)</f>
        <v>#N/A</v>
      </c>
      <c r="N237" t="e">
        <f>IF($H237&lt;入牧日比較!$C$11,0,入牧日比較!$C$9*0.02*入牧日比較!$C$8)</f>
        <v>#N/A</v>
      </c>
      <c r="O237" t="e">
        <f>IF($H237&lt;入牧日比較!$C$12,0,入牧日比較!$C$9*0.02*入牧日比較!$C$8)</f>
        <v>#N/A</v>
      </c>
      <c r="P237" t="e">
        <f>IF($H237&lt;入牧日比較!$C$13,0,入牧日比較!$C$9*0.02*入牧日比較!$C$8)</f>
        <v>#N/A</v>
      </c>
      <c r="Q237" t="e">
        <f>IF($H237&lt;入牧日比較!$C$14,0,入牧日比較!$C$9*0.02*入牧日比較!$C$8)</f>
        <v>#N/A</v>
      </c>
      <c r="R237" s="3" t="e">
        <f t="shared" si="84"/>
        <v>#N/A</v>
      </c>
      <c r="S237" s="3" t="e">
        <f t="shared" si="85"/>
        <v>#N/A</v>
      </c>
      <c r="T237" s="3" t="e">
        <f t="shared" si="86"/>
        <v>#N/A</v>
      </c>
      <c r="U237" s="3" t="e">
        <f t="shared" si="87"/>
        <v>#N/A</v>
      </c>
      <c r="V237" s="3" t="e">
        <f t="shared" si="88"/>
        <v>#N/A</v>
      </c>
      <c r="W237" s="3" t="e">
        <f t="shared" si="89"/>
        <v>#N/A</v>
      </c>
      <c r="X237" s="3" t="e">
        <f t="shared" si="90"/>
        <v>#N/A</v>
      </c>
      <c r="Y237" s="3" t="e">
        <f t="shared" si="91"/>
        <v>#N/A</v>
      </c>
      <c r="Z237" s="3" t="e">
        <f t="shared" si="92"/>
        <v>#N/A</v>
      </c>
      <c r="AA237" s="3" t="e">
        <f t="shared" si="93"/>
        <v>#N/A</v>
      </c>
      <c r="AB237" s="3" t="e">
        <f t="shared" si="94"/>
        <v>#N/A</v>
      </c>
      <c r="AC237" s="3" t="e">
        <f t="shared" si="95"/>
        <v>#N/A</v>
      </c>
      <c r="AD237" s="3" t="e">
        <f t="shared" si="96"/>
        <v>#N/A</v>
      </c>
      <c r="AE237" s="3" t="e">
        <f t="shared" si="97"/>
        <v>#N/A</v>
      </c>
      <c r="AF237" s="3" t="e">
        <f t="shared" si="98"/>
        <v>#N/A</v>
      </c>
      <c r="AG237" t="e">
        <f>IF(入牧日比較!$C$7-R237&gt;0,0,AG236+1)</f>
        <v>#N/A</v>
      </c>
      <c r="AH237" t="e">
        <f>IF(入牧日比較!$C$7-S237&gt;0,0,AH236+1)</f>
        <v>#N/A</v>
      </c>
      <c r="AI237" t="e">
        <f>IF(入牧日比較!$C$7-T237&gt;0,0,AI236+1)</f>
        <v>#N/A</v>
      </c>
      <c r="AJ237" t="e">
        <f>IF(入牧日比較!$C$7-U237&gt;0,0,AJ236+1)</f>
        <v>#N/A</v>
      </c>
      <c r="AK237" t="e">
        <f>IF(入牧日比較!$C$7-V237&gt;0,0,AK236+1)</f>
        <v>#N/A</v>
      </c>
      <c r="AL237" t="e">
        <f>IF(入牧日比較!$C$7-W237&gt;0,0,AL236+1)</f>
        <v>#N/A</v>
      </c>
      <c r="AM237" t="e">
        <f>IF(入牧日比較!$C$7-X237&gt;0,0,AM236+1)</f>
        <v>#N/A</v>
      </c>
      <c r="AN237" t="e">
        <f>IF(入牧日比較!$C$7-Y237&gt;0,0,AN236+1)</f>
        <v>#N/A</v>
      </c>
      <c r="AO237" t="e">
        <f>IF(入牧日比較!$C$7-Z237&gt;0,0,AO236+1)</f>
        <v>#N/A</v>
      </c>
      <c r="AP237" t="e">
        <f>IF(入牧日比較!$C$7-AA237&gt;0,0,AP236+1)</f>
        <v>#N/A</v>
      </c>
      <c r="AQ237" t="e">
        <f>IF(入牧日比較!$C$7-AB237&gt;0,0,AQ236+1)</f>
        <v>#N/A</v>
      </c>
      <c r="AR237" t="e">
        <f>IF(入牧日比較!$C$7-AC237&gt;0,0,AR236+1)</f>
        <v>#N/A</v>
      </c>
      <c r="AS237" t="e">
        <f>IF(入牧日比較!$C$7-AD237&gt;0,0,AS236+1)</f>
        <v>#N/A</v>
      </c>
      <c r="AT237" t="e">
        <f>IF(入牧日比較!$C$7-AE237&gt;0,0,AT236+1)</f>
        <v>#N/A</v>
      </c>
      <c r="AU237" t="e">
        <f>IF(入牧日比較!$C$7-AF237&gt;0,0,AU236+1)</f>
        <v>#N/A</v>
      </c>
      <c r="AV237" s="1">
        <f t="shared" si="99"/>
        <v>42852</v>
      </c>
      <c r="AW237">
        <f t="shared" si="83"/>
        <v>0</v>
      </c>
    </row>
    <row r="238" spans="8:49" x14ac:dyDescent="0.45">
      <c r="H238" s="1" t="e">
        <f t="shared" si="100"/>
        <v>#N/A</v>
      </c>
      <c r="I238">
        <v>235</v>
      </c>
      <c r="J238" s="3">
        <f t="shared" si="80"/>
        <v>1053.3134152163195</v>
      </c>
      <c r="K238" s="3">
        <f t="shared" si="81"/>
        <v>1035.3117133947105</v>
      </c>
      <c r="L238" s="3">
        <f t="shared" si="82"/>
        <v>641.07972339883054</v>
      </c>
      <c r="M238" t="e">
        <f>IF(H238&lt;入牧日比較!$C$10,0,入牧日比較!$C$9*0.02*入牧日比較!$C$8)</f>
        <v>#N/A</v>
      </c>
      <c r="N238" t="e">
        <f>IF($H238&lt;入牧日比較!$C$11,0,入牧日比較!$C$9*0.02*入牧日比較!$C$8)</f>
        <v>#N/A</v>
      </c>
      <c r="O238" t="e">
        <f>IF($H238&lt;入牧日比較!$C$12,0,入牧日比較!$C$9*0.02*入牧日比較!$C$8)</f>
        <v>#N/A</v>
      </c>
      <c r="P238" t="e">
        <f>IF($H238&lt;入牧日比較!$C$13,0,入牧日比較!$C$9*0.02*入牧日比較!$C$8)</f>
        <v>#N/A</v>
      </c>
      <c r="Q238" t="e">
        <f>IF($H238&lt;入牧日比較!$C$14,0,入牧日比較!$C$9*0.02*入牧日比較!$C$8)</f>
        <v>#N/A</v>
      </c>
      <c r="R238" s="3" t="e">
        <f t="shared" si="84"/>
        <v>#N/A</v>
      </c>
      <c r="S238" s="3" t="e">
        <f t="shared" si="85"/>
        <v>#N/A</v>
      </c>
      <c r="T238" s="3" t="e">
        <f t="shared" si="86"/>
        <v>#N/A</v>
      </c>
      <c r="U238" s="3" t="e">
        <f t="shared" si="87"/>
        <v>#N/A</v>
      </c>
      <c r="V238" s="3" t="e">
        <f t="shared" si="88"/>
        <v>#N/A</v>
      </c>
      <c r="W238" s="3" t="e">
        <f t="shared" si="89"/>
        <v>#N/A</v>
      </c>
      <c r="X238" s="3" t="e">
        <f t="shared" si="90"/>
        <v>#N/A</v>
      </c>
      <c r="Y238" s="3" t="e">
        <f t="shared" si="91"/>
        <v>#N/A</v>
      </c>
      <c r="Z238" s="3" t="e">
        <f t="shared" si="92"/>
        <v>#N/A</v>
      </c>
      <c r="AA238" s="3" t="e">
        <f t="shared" si="93"/>
        <v>#N/A</v>
      </c>
      <c r="AB238" s="3" t="e">
        <f t="shared" si="94"/>
        <v>#N/A</v>
      </c>
      <c r="AC238" s="3" t="e">
        <f t="shared" si="95"/>
        <v>#N/A</v>
      </c>
      <c r="AD238" s="3" t="e">
        <f t="shared" si="96"/>
        <v>#N/A</v>
      </c>
      <c r="AE238" s="3" t="e">
        <f t="shared" si="97"/>
        <v>#N/A</v>
      </c>
      <c r="AF238" s="3" t="e">
        <f t="shared" si="98"/>
        <v>#N/A</v>
      </c>
      <c r="AG238" t="e">
        <f>IF(入牧日比較!$C$7-R238&gt;0,0,AG237+1)</f>
        <v>#N/A</v>
      </c>
      <c r="AH238" t="e">
        <f>IF(入牧日比較!$C$7-S238&gt;0,0,AH237+1)</f>
        <v>#N/A</v>
      </c>
      <c r="AI238" t="e">
        <f>IF(入牧日比較!$C$7-T238&gt;0,0,AI237+1)</f>
        <v>#N/A</v>
      </c>
      <c r="AJ238" t="e">
        <f>IF(入牧日比較!$C$7-U238&gt;0,0,AJ237+1)</f>
        <v>#N/A</v>
      </c>
      <c r="AK238" t="e">
        <f>IF(入牧日比較!$C$7-V238&gt;0,0,AK237+1)</f>
        <v>#N/A</v>
      </c>
      <c r="AL238" t="e">
        <f>IF(入牧日比較!$C$7-W238&gt;0,0,AL237+1)</f>
        <v>#N/A</v>
      </c>
      <c r="AM238" t="e">
        <f>IF(入牧日比較!$C$7-X238&gt;0,0,AM237+1)</f>
        <v>#N/A</v>
      </c>
      <c r="AN238" t="e">
        <f>IF(入牧日比較!$C$7-Y238&gt;0,0,AN237+1)</f>
        <v>#N/A</v>
      </c>
      <c r="AO238" t="e">
        <f>IF(入牧日比較!$C$7-Z238&gt;0,0,AO237+1)</f>
        <v>#N/A</v>
      </c>
      <c r="AP238" t="e">
        <f>IF(入牧日比較!$C$7-AA238&gt;0,0,AP237+1)</f>
        <v>#N/A</v>
      </c>
      <c r="AQ238" t="e">
        <f>IF(入牧日比較!$C$7-AB238&gt;0,0,AQ237+1)</f>
        <v>#N/A</v>
      </c>
      <c r="AR238" t="e">
        <f>IF(入牧日比較!$C$7-AC238&gt;0,0,AR237+1)</f>
        <v>#N/A</v>
      </c>
      <c r="AS238" t="e">
        <f>IF(入牧日比較!$C$7-AD238&gt;0,0,AS237+1)</f>
        <v>#N/A</v>
      </c>
      <c r="AT238" t="e">
        <f>IF(入牧日比較!$C$7-AE238&gt;0,0,AT237+1)</f>
        <v>#N/A</v>
      </c>
      <c r="AU238" t="e">
        <f>IF(入牧日比較!$C$7-AF238&gt;0,0,AU237+1)</f>
        <v>#N/A</v>
      </c>
      <c r="AV238" s="1">
        <f t="shared" si="99"/>
        <v>42853</v>
      </c>
      <c r="AW238">
        <f t="shared" si="83"/>
        <v>0</v>
      </c>
    </row>
    <row r="239" spans="8:49" x14ac:dyDescent="0.45">
      <c r="H239" s="1" t="e">
        <f t="shared" si="100"/>
        <v>#N/A</v>
      </c>
      <c r="I239">
        <v>236</v>
      </c>
      <c r="J239" s="3">
        <f t="shared" si="80"/>
        <v>1054.2548547621063</v>
      </c>
      <c r="K239" s="3">
        <f t="shared" si="81"/>
        <v>1035.4664761747804</v>
      </c>
      <c r="L239" s="3">
        <f t="shared" si="82"/>
        <v>641.19489975447175</v>
      </c>
      <c r="M239" t="e">
        <f>IF(H239&lt;入牧日比較!$C$10,0,入牧日比較!$C$9*0.02*入牧日比較!$C$8)</f>
        <v>#N/A</v>
      </c>
      <c r="N239" t="e">
        <f>IF($H239&lt;入牧日比較!$C$11,0,入牧日比較!$C$9*0.02*入牧日比較!$C$8)</f>
        <v>#N/A</v>
      </c>
      <c r="O239" t="e">
        <f>IF($H239&lt;入牧日比較!$C$12,0,入牧日比較!$C$9*0.02*入牧日比較!$C$8)</f>
        <v>#N/A</v>
      </c>
      <c r="P239" t="e">
        <f>IF($H239&lt;入牧日比較!$C$13,0,入牧日比較!$C$9*0.02*入牧日比較!$C$8)</f>
        <v>#N/A</v>
      </c>
      <c r="Q239" t="e">
        <f>IF($H239&lt;入牧日比較!$C$14,0,入牧日比較!$C$9*0.02*入牧日比較!$C$8)</f>
        <v>#N/A</v>
      </c>
      <c r="R239" s="3" t="e">
        <f t="shared" si="84"/>
        <v>#N/A</v>
      </c>
      <c r="S239" s="3" t="e">
        <f t="shared" si="85"/>
        <v>#N/A</v>
      </c>
      <c r="T239" s="3" t="e">
        <f t="shared" si="86"/>
        <v>#N/A</v>
      </c>
      <c r="U239" s="3" t="e">
        <f t="shared" si="87"/>
        <v>#N/A</v>
      </c>
      <c r="V239" s="3" t="e">
        <f t="shared" si="88"/>
        <v>#N/A</v>
      </c>
      <c r="W239" s="3" t="e">
        <f t="shared" si="89"/>
        <v>#N/A</v>
      </c>
      <c r="X239" s="3" t="e">
        <f t="shared" si="90"/>
        <v>#N/A</v>
      </c>
      <c r="Y239" s="3" t="e">
        <f t="shared" si="91"/>
        <v>#N/A</v>
      </c>
      <c r="Z239" s="3" t="e">
        <f t="shared" si="92"/>
        <v>#N/A</v>
      </c>
      <c r="AA239" s="3" t="e">
        <f t="shared" si="93"/>
        <v>#N/A</v>
      </c>
      <c r="AB239" s="3" t="e">
        <f t="shared" si="94"/>
        <v>#N/A</v>
      </c>
      <c r="AC239" s="3" t="e">
        <f t="shared" si="95"/>
        <v>#N/A</v>
      </c>
      <c r="AD239" s="3" t="e">
        <f t="shared" si="96"/>
        <v>#N/A</v>
      </c>
      <c r="AE239" s="3" t="e">
        <f t="shared" si="97"/>
        <v>#N/A</v>
      </c>
      <c r="AF239" s="3" t="e">
        <f t="shared" si="98"/>
        <v>#N/A</v>
      </c>
      <c r="AG239" t="e">
        <f>IF(入牧日比較!$C$7-R239&gt;0,0,AG238+1)</f>
        <v>#N/A</v>
      </c>
      <c r="AH239" t="e">
        <f>IF(入牧日比較!$C$7-S239&gt;0,0,AH238+1)</f>
        <v>#N/A</v>
      </c>
      <c r="AI239" t="e">
        <f>IF(入牧日比較!$C$7-T239&gt;0,0,AI238+1)</f>
        <v>#N/A</v>
      </c>
      <c r="AJ239" t="e">
        <f>IF(入牧日比較!$C$7-U239&gt;0,0,AJ238+1)</f>
        <v>#N/A</v>
      </c>
      <c r="AK239" t="e">
        <f>IF(入牧日比較!$C$7-V239&gt;0,0,AK238+1)</f>
        <v>#N/A</v>
      </c>
      <c r="AL239" t="e">
        <f>IF(入牧日比較!$C$7-W239&gt;0,0,AL238+1)</f>
        <v>#N/A</v>
      </c>
      <c r="AM239" t="e">
        <f>IF(入牧日比較!$C$7-X239&gt;0,0,AM238+1)</f>
        <v>#N/A</v>
      </c>
      <c r="AN239" t="e">
        <f>IF(入牧日比較!$C$7-Y239&gt;0,0,AN238+1)</f>
        <v>#N/A</v>
      </c>
      <c r="AO239" t="e">
        <f>IF(入牧日比較!$C$7-Z239&gt;0,0,AO238+1)</f>
        <v>#N/A</v>
      </c>
      <c r="AP239" t="e">
        <f>IF(入牧日比較!$C$7-AA239&gt;0,0,AP238+1)</f>
        <v>#N/A</v>
      </c>
      <c r="AQ239" t="e">
        <f>IF(入牧日比較!$C$7-AB239&gt;0,0,AQ238+1)</f>
        <v>#N/A</v>
      </c>
      <c r="AR239" t="e">
        <f>IF(入牧日比較!$C$7-AC239&gt;0,0,AR238+1)</f>
        <v>#N/A</v>
      </c>
      <c r="AS239" t="e">
        <f>IF(入牧日比較!$C$7-AD239&gt;0,0,AS238+1)</f>
        <v>#N/A</v>
      </c>
      <c r="AT239" t="e">
        <f>IF(入牧日比較!$C$7-AE239&gt;0,0,AT238+1)</f>
        <v>#N/A</v>
      </c>
      <c r="AU239" t="e">
        <f>IF(入牧日比較!$C$7-AF239&gt;0,0,AU238+1)</f>
        <v>#N/A</v>
      </c>
      <c r="AV239" s="1">
        <f t="shared" si="99"/>
        <v>42854</v>
      </c>
      <c r="AW239">
        <f t="shared" si="83"/>
        <v>0</v>
      </c>
    </row>
    <row r="240" spans="8:49" x14ac:dyDescent="0.45">
      <c r="H240" s="1" t="e">
        <f t="shared" si="100"/>
        <v>#N/A</v>
      </c>
      <c r="I240">
        <v>237</v>
      </c>
      <c r="J240" s="3">
        <f t="shared" si="80"/>
        <v>1055.1762888559365</v>
      </c>
      <c r="K240" s="3">
        <f t="shared" si="81"/>
        <v>1035.6163773016726</v>
      </c>
      <c r="L240" s="3">
        <f t="shared" si="82"/>
        <v>641.30664607036988</v>
      </c>
      <c r="M240" t="e">
        <f>IF(H240&lt;入牧日比較!$C$10,0,入牧日比較!$C$9*0.02*入牧日比較!$C$8)</f>
        <v>#N/A</v>
      </c>
      <c r="N240" t="e">
        <f>IF($H240&lt;入牧日比較!$C$11,0,入牧日比較!$C$9*0.02*入牧日比較!$C$8)</f>
        <v>#N/A</v>
      </c>
      <c r="O240" t="e">
        <f>IF($H240&lt;入牧日比較!$C$12,0,入牧日比較!$C$9*0.02*入牧日比較!$C$8)</f>
        <v>#N/A</v>
      </c>
      <c r="P240" t="e">
        <f>IF($H240&lt;入牧日比較!$C$13,0,入牧日比較!$C$9*0.02*入牧日比較!$C$8)</f>
        <v>#N/A</v>
      </c>
      <c r="Q240" t="e">
        <f>IF($H240&lt;入牧日比較!$C$14,0,入牧日比較!$C$9*0.02*入牧日比較!$C$8)</f>
        <v>#N/A</v>
      </c>
      <c r="R240" s="3" t="e">
        <f t="shared" si="84"/>
        <v>#N/A</v>
      </c>
      <c r="S240" s="3" t="e">
        <f t="shared" si="85"/>
        <v>#N/A</v>
      </c>
      <c r="T240" s="3" t="e">
        <f t="shared" si="86"/>
        <v>#N/A</v>
      </c>
      <c r="U240" s="3" t="e">
        <f t="shared" si="87"/>
        <v>#N/A</v>
      </c>
      <c r="V240" s="3" t="e">
        <f t="shared" si="88"/>
        <v>#N/A</v>
      </c>
      <c r="W240" s="3" t="e">
        <f t="shared" si="89"/>
        <v>#N/A</v>
      </c>
      <c r="X240" s="3" t="e">
        <f t="shared" si="90"/>
        <v>#N/A</v>
      </c>
      <c r="Y240" s="3" t="e">
        <f t="shared" si="91"/>
        <v>#N/A</v>
      </c>
      <c r="Z240" s="3" t="e">
        <f t="shared" si="92"/>
        <v>#N/A</v>
      </c>
      <c r="AA240" s="3" t="e">
        <f t="shared" si="93"/>
        <v>#N/A</v>
      </c>
      <c r="AB240" s="3" t="e">
        <f t="shared" si="94"/>
        <v>#N/A</v>
      </c>
      <c r="AC240" s="3" t="e">
        <f t="shared" si="95"/>
        <v>#N/A</v>
      </c>
      <c r="AD240" s="3" t="e">
        <f t="shared" si="96"/>
        <v>#N/A</v>
      </c>
      <c r="AE240" s="3" t="e">
        <f t="shared" si="97"/>
        <v>#N/A</v>
      </c>
      <c r="AF240" s="3" t="e">
        <f t="shared" si="98"/>
        <v>#N/A</v>
      </c>
      <c r="AG240" t="e">
        <f>IF(入牧日比較!$C$7-R240&gt;0,0,AG239+1)</f>
        <v>#N/A</v>
      </c>
      <c r="AH240" t="e">
        <f>IF(入牧日比較!$C$7-S240&gt;0,0,AH239+1)</f>
        <v>#N/A</v>
      </c>
      <c r="AI240" t="e">
        <f>IF(入牧日比較!$C$7-T240&gt;0,0,AI239+1)</f>
        <v>#N/A</v>
      </c>
      <c r="AJ240" t="e">
        <f>IF(入牧日比較!$C$7-U240&gt;0,0,AJ239+1)</f>
        <v>#N/A</v>
      </c>
      <c r="AK240" t="e">
        <f>IF(入牧日比較!$C$7-V240&gt;0,0,AK239+1)</f>
        <v>#N/A</v>
      </c>
      <c r="AL240" t="e">
        <f>IF(入牧日比較!$C$7-W240&gt;0,0,AL239+1)</f>
        <v>#N/A</v>
      </c>
      <c r="AM240" t="e">
        <f>IF(入牧日比較!$C$7-X240&gt;0,0,AM239+1)</f>
        <v>#N/A</v>
      </c>
      <c r="AN240" t="e">
        <f>IF(入牧日比較!$C$7-Y240&gt;0,0,AN239+1)</f>
        <v>#N/A</v>
      </c>
      <c r="AO240" t="e">
        <f>IF(入牧日比較!$C$7-Z240&gt;0,0,AO239+1)</f>
        <v>#N/A</v>
      </c>
      <c r="AP240" t="e">
        <f>IF(入牧日比較!$C$7-AA240&gt;0,0,AP239+1)</f>
        <v>#N/A</v>
      </c>
      <c r="AQ240" t="e">
        <f>IF(入牧日比較!$C$7-AB240&gt;0,0,AQ239+1)</f>
        <v>#N/A</v>
      </c>
      <c r="AR240" t="e">
        <f>IF(入牧日比較!$C$7-AC240&gt;0,0,AR239+1)</f>
        <v>#N/A</v>
      </c>
      <c r="AS240" t="e">
        <f>IF(入牧日比較!$C$7-AD240&gt;0,0,AS239+1)</f>
        <v>#N/A</v>
      </c>
      <c r="AT240" t="e">
        <f>IF(入牧日比較!$C$7-AE240&gt;0,0,AT239+1)</f>
        <v>#N/A</v>
      </c>
      <c r="AU240" t="e">
        <f>IF(入牧日比較!$C$7-AF240&gt;0,0,AU239+1)</f>
        <v>#N/A</v>
      </c>
      <c r="AV240" s="1">
        <f t="shared" si="99"/>
        <v>42855</v>
      </c>
      <c r="AW240">
        <f t="shared" si="83"/>
        <v>0</v>
      </c>
    </row>
    <row r="241" spans="8:49" x14ac:dyDescent="0.45">
      <c r="H241" s="1" t="e">
        <f t="shared" si="100"/>
        <v>#N/A</v>
      </c>
      <c r="I241">
        <v>238</v>
      </c>
      <c r="J241" s="3">
        <f t="shared" si="80"/>
        <v>1056.0781249904007</v>
      </c>
      <c r="K241" s="3">
        <f t="shared" si="81"/>
        <v>1035.7615688232925</v>
      </c>
      <c r="L241" s="3">
        <f t="shared" si="82"/>
        <v>641.41506392108977</v>
      </c>
      <c r="M241" t="e">
        <f>IF(H241&lt;入牧日比較!$C$10,0,入牧日比較!$C$9*0.02*入牧日比較!$C$8)</f>
        <v>#N/A</v>
      </c>
      <c r="N241" t="e">
        <f>IF($H241&lt;入牧日比較!$C$11,0,入牧日比較!$C$9*0.02*入牧日比較!$C$8)</f>
        <v>#N/A</v>
      </c>
      <c r="O241" t="e">
        <f>IF($H241&lt;入牧日比較!$C$12,0,入牧日比較!$C$9*0.02*入牧日比較!$C$8)</f>
        <v>#N/A</v>
      </c>
      <c r="P241" t="e">
        <f>IF($H241&lt;入牧日比較!$C$13,0,入牧日比較!$C$9*0.02*入牧日比較!$C$8)</f>
        <v>#N/A</v>
      </c>
      <c r="Q241" t="e">
        <f>IF($H241&lt;入牧日比較!$C$14,0,入牧日比較!$C$9*0.02*入牧日比較!$C$8)</f>
        <v>#N/A</v>
      </c>
      <c r="R241" s="3" t="e">
        <f t="shared" si="84"/>
        <v>#N/A</v>
      </c>
      <c r="S241" s="3" t="e">
        <f t="shared" si="85"/>
        <v>#N/A</v>
      </c>
      <c r="T241" s="3" t="e">
        <f t="shared" si="86"/>
        <v>#N/A</v>
      </c>
      <c r="U241" s="3" t="e">
        <f t="shared" si="87"/>
        <v>#N/A</v>
      </c>
      <c r="V241" s="3" t="e">
        <f t="shared" si="88"/>
        <v>#N/A</v>
      </c>
      <c r="W241" s="3" t="e">
        <f t="shared" si="89"/>
        <v>#N/A</v>
      </c>
      <c r="X241" s="3" t="e">
        <f t="shared" si="90"/>
        <v>#N/A</v>
      </c>
      <c r="Y241" s="3" t="e">
        <f t="shared" si="91"/>
        <v>#N/A</v>
      </c>
      <c r="Z241" s="3" t="e">
        <f t="shared" si="92"/>
        <v>#N/A</v>
      </c>
      <c r="AA241" s="3" t="e">
        <f t="shared" si="93"/>
        <v>#N/A</v>
      </c>
      <c r="AB241" s="3" t="e">
        <f t="shared" si="94"/>
        <v>#N/A</v>
      </c>
      <c r="AC241" s="3" t="e">
        <f t="shared" si="95"/>
        <v>#N/A</v>
      </c>
      <c r="AD241" s="3" t="e">
        <f t="shared" si="96"/>
        <v>#N/A</v>
      </c>
      <c r="AE241" s="3" t="e">
        <f t="shared" si="97"/>
        <v>#N/A</v>
      </c>
      <c r="AF241" s="3" t="e">
        <f t="shared" si="98"/>
        <v>#N/A</v>
      </c>
      <c r="AG241" t="e">
        <f>IF(入牧日比較!$C$7-R241&gt;0,0,AG240+1)</f>
        <v>#N/A</v>
      </c>
      <c r="AH241" t="e">
        <f>IF(入牧日比較!$C$7-S241&gt;0,0,AH240+1)</f>
        <v>#N/A</v>
      </c>
      <c r="AI241" t="e">
        <f>IF(入牧日比較!$C$7-T241&gt;0,0,AI240+1)</f>
        <v>#N/A</v>
      </c>
      <c r="AJ241" t="e">
        <f>IF(入牧日比較!$C$7-U241&gt;0,0,AJ240+1)</f>
        <v>#N/A</v>
      </c>
      <c r="AK241" t="e">
        <f>IF(入牧日比較!$C$7-V241&gt;0,0,AK240+1)</f>
        <v>#N/A</v>
      </c>
      <c r="AL241" t="e">
        <f>IF(入牧日比較!$C$7-W241&gt;0,0,AL240+1)</f>
        <v>#N/A</v>
      </c>
      <c r="AM241" t="e">
        <f>IF(入牧日比較!$C$7-X241&gt;0,0,AM240+1)</f>
        <v>#N/A</v>
      </c>
      <c r="AN241" t="e">
        <f>IF(入牧日比較!$C$7-Y241&gt;0,0,AN240+1)</f>
        <v>#N/A</v>
      </c>
      <c r="AO241" t="e">
        <f>IF(入牧日比較!$C$7-Z241&gt;0,0,AO240+1)</f>
        <v>#N/A</v>
      </c>
      <c r="AP241" t="e">
        <f>IF(入牧日比較!$C$7-AA241&gt;0,0,AP240+1)</f>
        <v>#N/A</v>
      </c>
      <c r="AQ241" t="e">
        <f>IF(入牧日比較!$C$7-AB241&gt;0,0,AQ240+1)</f>
        <v>#N/A</v>
      </c>
      <c r="AR241" t="e">
        <f>IF(入牧日比較!$C$7-AC241&gt;0,0,AR240+1)</f>
        <v>#N/A</v>
      </c>
      <c r="AS241" t="e">
        <f>IF(入牧日比較!$C$7-AD241&gt;0,0,AS240+1)</f>
        <v>#N/A</v>
      </c>
      <c r="AT241" t="e">
        <f>IF(入牧日比較!$C$7-AE241&gt;0,0,AT240+1)</f>
        <v>#N/A</v>
      </c>
      <c r="AU241" t="e">
        <f>IF(入牧日比較!$C$7-AF241&gt;0,0,AU240+1)</f>
        <v>#N/A</v>
      </c>
      <c r="AV241" s="1">
        <f t="shared" si="99"/>
        <v>42856</v>
      </c>
      <c r="AW241">
        <f t="shared" si="83"/>
        <v>0</v>
      </c>
    </row>
    <row r="242" spans="8:49" x14ac:dyDescent="0.45">
      <c r="H242" s="1" t="e">
        <f t="shared" si="100"/>
        <v>#N/A</v>
      </c>
      <c r="I242">
        <v>239</v>
      </c>
      <c r="J242" s="3">
        <f t="shared" si="80"/>
        <v>1056.9607631301615</v>
      </c>
      <c r="K242" s="3">
        <f t="shared" si="81"/>
        <v>1035.902198074134</v>
      </c>
      <c r="L242" s="3">
        <f t="shared" si="82"/>
        <v>641.52025190716199</v>
      </c>
      <c r="M242" t="e">
        <f>IF(H242&lt;入牧日比較!$C$10,0,入牧日比較!$C$9*0.02*入牧日比較!$C$8)</f>
        <v>#N/A</v>
      </c>
      <c r="N242" t="e">
        <f>IF($H242&lt;入牧日比較!$C$11,0,入牧日比較!$C$9*0.02*入牧日比較!$C$8)</f>
        <v>#N/A</v>
      </c>
      <c r="O242" t="e">
        <f>IF($H242&lt;入牧日比較!$C$12,0,入牧日比較!$C$9*0.02*入牧日比較!$C$8)</f>
        <v>#N/A</v>
      </c>
      <c r="P242" t="e">
        <f>IF($H242&lt;入牧日比較!$C$13,0,入牧日比較!$C$9*0.02*入牧日比較!$C$8)</f>
        <v>#N/A</v>
      </c>
      <c r="Q242" t="e">
        <f>IF($H242&lt;入牧日比較!$C$14,0,入牧日比較!$C$9*0.02*入牧日比較!$C$8)</f>
        <v>#N/A</v>
      </c>
      <c r="R242" s="3" t="e">
        <f t="shared" si="84"/>
        <v>#N/A</v>
      </c>
      <c r="S242" s="3" t="e">
        <f t="shared" si="85"/>
        <v>#N/A</v>
      </c>
      <c r="T242" s="3" t="e">
        <f t="shared" si="86"/>
        <v>#N/A</v>
      </c>
      <c r="U242" s="3" t="e">
        <f t="shared" si="87"/>
        <v>#N/A</v>
      </c>
      <c r="V242" s="3" t="e">
        <f t="shared" si="88"/>
        <v>#N/A</v>
      </c>
      <c r="W242" s="3" t="e">
        <f t="shared" si="89"/>
        <v>#N/A</v>
      </c>
      <c r="X242" s="3" t="e">
        <f t="shared" si="90"/>
        <v>#N/A</v>
      </c>
      <c r="Y242" s="3" t="e">
        <f t="shared" si="91"/>
        <v>#N/A</v>
      </c>
      <c r="Z242" s="3" t="e">
        <f t="shared" si="92"/>
        <v>#N/A</v>
      </c>
      <c r="AA242" s="3" t="e">
        <f t="shared" si="93"/>
        <v>#N/A</v>
      </c>
      <c r="AB242" s="3" t="e">
        <f t="shared" si="94"/>
        <v>#N/A</v>
      </c>
      <c r="AC242" s="3" t="e">
        <f t="shared" si="95"/>
        <v>#N/A</v>
      </c>
      <c r="AD242" s="3" t="e">
        <f t="shared" si="96"/>
        <v>#N/A</v>
      </c>
      <c r="AE242" s="3" t="e">
        <f t="shared" si="97"/>
        <v>#N/A</v>
      </c>
      <c r="AF242" s="3" t="e">
        <f t="shared" si="98"/>
        <v>#N/A</v>
      </c>
      <c r="AG242" t="e">
        <f>IF(入牧日比較!$C$7-R242&gt;0,0,AG241+1)</f>
        <v>#N/A</v>
      </c>
      <c r="AH242" t="e">
        <f>IF(入牧日比較!$C$7-S242&gt;0,0,AH241+1)</f>
        <v>#N/A</v>
      </c>
      <c r="AI242" t="e">
        <f>IF(入牧日比較!$C$7-T242&gt;0,0,AI241+1)</f>
        <v>#N/A</v>
      </c>
      <c r="AJ242" t="e">
        <f>IF(入牧日比較!$C$7-U242&gt;0,0,AJ241+1)</f>
        <v>#N/A</v>
      </c>
      <c r="AK242" t="e">
        <f>IF(入牧日比較!$C$7-V242&gt;0,0,AK241+1)</f>
        <v>#N/A</v>
      </c>
      <c r="AL242" t="e">
        <f>IF(入牧日比較!$C$7-W242&gt;0,0,AL241+1)</f>
        <v>#N/A</v>
      </c>
      <c r="AM242" t="e">
        <f>IF(入牧日比較!$C$7-X242&gt;0,0,AM241+1)</f>
        <v>#N/A</v>
      </c>
      <c r="AN242" t="e">
        <f>IF(入牧日比較!$C$7-Y242&gt;0,0,AN241+1)</f>
        <v>#N/A</v>
      </c>
      <c r="AO242" t="e">
        <f>IF(入牧日比較!$C$7-Z242&gt;0,0,AO241+1)</f>
        <v>#N/A</v>
      </c>
      <c r="AP242" t="e">
        <f>IF(入牧日比較!$C$7-AA242&gt;0,0,AP241+1)</f>
        <v>#N/A</v>
      </c>
      <c r="AQ242" t="e">
        <f>IF(入牧日比較!$C$7-AB242&gt;0,0,AQ241+1)</f>
        <v>#N/A</v>
      </c>
      <c r="AR242" t="e">
        <f>IF(入牧日比較!$C$7-AC242&gt;0,0,AR241+1)</f>
        <v>#N/A</v>
      </c>
      <c r="AS242" t="e">
        <f>IF(入牧日比較!$C$7-AD242&gt;0,0,AS241+1)</f>
        <v>#N/A</v>
      </c>
      <c r="AT242" t="e">
        <f>IF(入牧日比較!$C$7-AE242&gt;0,0,AT241+1)</f>
        <v>#N/A</v>
      </c>
      <c r="AU242" t="e">
        <f>IF(入牧日比較!$C$7-AF242&gt;0,0,AU241+1)</f>
        <v>#N/A</v>
      </c>
      <c r="AV242" s="1">
        <f t="shared" si="99"/>
        <v>42857</v>
      </c>
      <c r="AW242">
        <f t="shared" si="83"/>
        <v>0</v>
      </c>
    </row>
    <row r="243" spans="8:49" x14ac:dyDescent="0.45">
      <c r="H243" s="1" t="e">
        <f t="shared" si="100"/>
        <v>#N/A</v>
      </c>
      <c r="I243">
        <v>240</v>
      </c>
      <c r="J243" s="3">
        <f t="shared" si="80"/>
        <v>1057.8245958163232</v>
      </c>
      <c r="K243" s="3">
        <f t="shared" si="81"/>
        <v>1036.0384078187849</v>
      </c>
      <c r="L243" s="3">
        <f t="shared" si="82"/>
        <v>641.6223057401528</v>
      </c>
      <c r="M243" t="e">
        <f>IF(H243&lt;入牧日比較!$C$10,0,入牧日比較!$C$9*0.02*入牧日比較!$C$8)</f>
        <v>#N/A</v>
      </c>
      <c r="N243" t="e">
        <f>IF($H243&lt;入牧日比較!$C$11,0,入牧日比較!$C$9*0.02*入牧日比較!$C$8)</f>
        <v>#N/A</v>
      </c>
      <c r="O243" t="e">
        <f>IF($H243&lt;入牧日比較!$C$12,0,入牧日比較!$C$9*0.02*入牧日比較!$C$8)</f>
        <v>#N/A</v>
      </c>
      <c r="P243" t="e">
        <f>IF($H243&lt;入牧日比較!$C$13,0,入牧日比較!$C$9*0.02*入牧日比較!$C$8)</f>
        <v>#N/A</v>
      </c>
      <c r="Q243" t="e">
        <f>IF($H243&lt;入牧日比較!$C$14,0,入牧日比較!$C$9*0.02*入牧日比較!$C$8)</f>
        <v>#N/A</v>
      </c>
      <c r="R243" s="3" t="e">
        <f t="shared" si="84"/>
        <v>#N/A</v>
      </c>
      <c r="S243" s="3" t="e">
        <f t="shared" si="85"/>
        <v>#N/A</v>
      </c>
      <c r="T243" s="3" t="e">
        <f t="shared" si="86"/>
        <v>#N/A</v>
      </c>
      <c r="U243" s="3" t="e">
        <f t="shared" si="87"/>
        <v>#N/A</v>
      </c>
      <c r="V243" s="3" t="e">
        <f t="shared" si="88"/>
        <v>#N/A</v>
      </c>
      <c r="W243" s="3" t="e">
        <f t="shared" si="89"/>
        <v>#N/A</v>
      </c>
      <c r="X243" s="3" t="e">
        <f t="shared" si="90"/>
        <v>#N/A</v>
      </c>
      <c r="Y243" s="3" t="e">
        <f t="shared" si="91"/>
        <v>#N/A</v>
      </c>
      <c r="Z243" s="3" t="e">
        <f t="shared" si="92"/>
        <v>#N/A</v>
      </c>
      <c r="AA243" s="3" t="e">
        <f t="shared" si="93"/>
        <v>#N/A</v>
      </c>
      <c r="AB243" s="3" t="e">
        <f t="shared" si="94"/>
        <v>#N/A</v>
      </c>
      <c r="AC243" s="3" t="e">
        <f t="shared" si="95"/>
        <v>#N/A</v>
      </c>
      <c r="AD243" s="3" t="e">
        <f t="shared" si="96"/>
        <v>#N/A</v>
      </c>
      <c r="AE243" s="3" t="e">
        <f t="shared" si="97"/>
        <v>#N/A</v>
      </c>
      <c r="AF243" s="3" t="e">
        <f t="shared" si="98"/>
        <v>#N/A</v>
      </c>
      <c r="AG243" t="e">
        <f>IF(入牧日比較!$C$7-R243&gt;0,0,AG242+1)</f>
        <v>#N/A</v>
      </c>
      <c r="AH243" t="e">
        <f>IF(入牧日比較!$C$7-S243&gt;0,0,AH242+1)</f>
        <v>#N/A</v>
      </c>
      <c r="AI243" t="e">
        <f>IF(入牧日比較!$C$7-T243&gt;0,0,AI242+1)</f>
        <v>#N/A</v>
      </c>
      <c r="AJ243" t="e">
        <f>IF(入牧日比較!$C$7-U243&gt;0,0,AJ242+1)</f>
        <v>#N/A</v>
      </c>
      <c r="AK243" t="e">
        <f>IF(入牧日比較!$C$7-V243&gt;0,0,AK242+1)</f>
        <v>#N/A</v>
      </c>
      <c r="AL243" t="e">
        <f>IF(入牧日比較!$C$7-W243&gt;0,0,AL242+1)</f>
        <v>#N/A</v>
      </c>
      <c r="AM243" t="e">
        <f>IF(入牧日比較!$C$7-X243&gt;0,0,AM242+1)</f>
        <v>#N/A</v>
      </c>
      <c r="AN243" t="e">
        <f>IF(入牧日比較!$C$7-Y243&gt;0,0,AN242+1)</f>
        <v>#N/A</v>
      </c>
      <c r="AO243" t="e">
        <f>IF(入牧日比較!$C$7-Z243&gt;0,0,AO242+1)</f>
        <v>#N/A</v>
      </c>
      <c r="AP243" t="e">
        <f>IF(入牧日比較!$C$7-AA243&gt;0,0,AP242+1)</f>
        <v>#N/A</v>
      </c>
      <c r="AQ243" t="e">
        <f>IF(入牧日比較!$C$7-AB243&gt;0,0,AQ242+1)</f>
        <v>#N/A</v>
      </c>
      <c r="AR243" t="e">
        <f>IF(入牧日比較!$C$7-AC243&gt;0,0,AR242+1)</f>
        <v>#N/A</v>
      </c>
      <c r="AS243" t="e">
        <f>IF(入牧日比較!$C$7-AD243&gt;0,0,AS242+1)</f>
        <v>#N/A</v>
      </c>
      <c r="AT243" t="e">
        <f>IF(入牧日比較!$C$7-AE243&gt;0,0,AT242+1)</f>
        <v>#N/A</v>
      </c>
      <c r="AU243" t="e">
        <f>IF(入牧日比較!$C$7-AF243&gt;0,0,AU242+1)</f>
        <v>#N/A</v>
      </c>
      <c r="AV243" s="1">
        <f t="shared" si="99"/>
        <v>42858</v>
      </c>
      <c r="AW243">
        <f t="shared" si="83"/>
        <v>0</v>
      </c>
    </row>
    <row r="244" spans="8:49" x14ac:dyDescent="0.45">
      <c r="H244" s="1" t="e">
        <f t="shared" si="100"/>
        <v>#N/A</v>
      </c>
      <c r="I244">
        <v>241</v>
      </c>
      <c r="J244" s="3">
        <f t="shared" si="80"/>
        <v>1058.670008271034</v>
      </c>
      <c r="K244" s="3">
        <f t="shared" si="81"/>
        <v>1036.1703363912275</v>
      </c>
      <c r="L244" s="3">
        <f t="shared" si="82"/>
        <v>641.72131832542016</v>
      </c>
      <c r="M244" t="e">
        <f>IF(H244&lt;入牧日比較!$C$10,0,入牧日比較!$C$9*0.02*入牧日比較!$C$8)</f>
        <v>#N/A</v>
      </c>
      <c r="N244" t="e">
        <f>IF($H244&lt;入牧日比較!$C$11,0,入牧日比較!$C$9*0.02*入牧日比較!$C$8)</f>
        <v>#N/A</v>
      </c>
      <c r="O244" t="e">
        <f>IF($H244&lt;入牧日比較!$C$12,0,入牧日比較!$C$9*0.02*入牧日比較!$C$8)</f>
        <v>#N/A</v>
      </c>
      <c r="P244" t="e">
        <f>IF($H244&lt;入牧日比較!$C$13,0,入牧日比較!$C$9*0.02*入牧日比較!$C$8)</f>
        <v>#N/A</v>
      </c>
      <c r="Q244" t="e">
        <f>IF($H244&lt;入牧日比較!$C$14,0,入牧日比較!$C$9*0.02*入牧日比較!$C$8)</f>
        <v>#N/A</v>
      </c>
      <c r="R244" s="3" t="e">
        <f t="shared" si="84"/>
        <v>#N/A</v>
      </c>
      <c r="S244" s="3" t="e">
        <f t="shared" si="85"/>
        <v>#N/A</v>
      </c>
      <c r="T244" s="3" t="e">
        <f t="shared" si="86"/>
        <v>#N/A</v>
      </c>
      <c r="U244" s="3" t="e">
        <f t="shared" si="87"/>
        <v>#N/A</v>
      </c>
      <c r="V244" s="3" t="e">
        <f t="shared" si="88"/>
        <v>#N/A</v>
      </c>
      <c r="W244" s="3" t="e">
        <f t="shared" si="89"/>
        <v>#N/A</v>
      </c>
      <c r="X244" s="3" t="e">
        <f t="shared" si="90"/>
        <v>#N/A</v>
      </c>
      <c r="Y244" s="3" t="e">
        <f t="shared" si="91"/>
        <v>#N/A</v>
      </c>
      <c r="Z244" s="3" t="e">
        <f t="shared" si="92"/>
        <v>#N/A</v>
      </c>
      <c r="AA244" s="3" t="e">
        <f t="shared" si="93"/>
        <v>#N/A</v>
      </c>
      <c r="AB244" s="3" t="e">
        <f t="shared" si="94"/>
        <v>#N/A</v>
      </c>
      <c r="AC244" s="3" t="e">
        <f t="shared" si="95"/>
        <v>#N/A</v>
      </c>
      <c r="AD244" s="3" t="e">
        <f t="shared" si="96"/>
        <v>#N/A</v>
      </c>
      <c r="AE244" s="3" t="e">
        <f t="shared" si="97"/>
        <v>#N/A</v>
      </c>
      <c r="AF244" s="3" t="e">
        <f t="shared" si="98"/>
        <v>#N/A</v>
      </c>
      <c r="AG244" t="e">
        <f>IF(入牧日比較!$C$7-R244&gt;0,0,AG243+1)</f>
        <v>#N/A</v>
      </c>
      <c r="AH244" t="e">
        <f>IF(入牧日比較!$C$7-S244&gt;0,0,AH243+1)</f>
        <v>#N/A</v>
      </c>
      <c r="AI244" t="e">
        <f>IF(入牧日比較!$C$7-T244&gt;0,0,AI243+1)</f>
        <v>#N/A</v>
      </c>
      <c r="AJ244" t="e">
        <f>IF(入牧日比較!$C$7-U244&gt;0,0,AJ243+1)</f>
        <v>#N/A</v>
      </c>
      <c r="AK244" t="e">
        <f>IF(入牧日比較!$C$7-V244&gt;0,0,AK243+1)</f>
        <v>#N/A</v>
      </c>
      <c r="AL244" t="e">
        <f>IF(入牧日比較!$C$7-W244&gt;0,0,AL243+1)</f>
        <v>#N/A</v>
      </c>
      <c r="AM244" t="e">
        <f>IF(入牧日比較!$C$7-X244&gt;0,0,AM243+1)</f>
        <v>#N/A</v>
      </c>
      <c r="AN244" t="e">
        <f>IF(入牧日比較!$C$7-Y244&gt;0,0,AN243+1)</f>
        <v>#N/A</v>
      </c>
      <c r="AO244" t="e">
        <f>IF(入牧日比較!$C$7-Z244&gt;0,0,AO243+1)</f>
        <v>#N/A</v>
      </c>
      <c r="AP244" t="e">
        <f>IF(入牧日比較!$C$7-AA244&gt;0,0,AP243+1)</f>
        <v>#N/A</v>
      </c>
      <c r="AQ244" t="e">
        <f>IF(入牧日比較!$C$7-AB244&gt;0,0,AQ243+1)</f>
        <v>#N/A</v>
      </c>
      <c r="AR244" t="e">
        <f>IF(入牧日比較!$C$7-AC244&gt;0,0,AR243+1)</f>
        <v>#N/A</v>
      </c>
      <c r="AS244" t="e">
        <f>IF(入牧日比較!$C$7-AD244&gt;0,0,AS243+1)</f>
        <v>#N/A</v>
      </c>
      <c r="AT244" t="e">
        <f>IF(入牧日比較!$C$7-AE244&gt;0,0,AT243+1)</f>
        <v>#N/A</v>
      </c>
      <c r="AU244" t="e">
        <f>IF(入牧日比較!$C$7-AF244&gt;0,0,AU243+1)</f>
        <v>#N/A</v>
      </c>
      <c r="AV244" s="1">
        <f t="shared" si="99"/>
        <v>42859</v>
      </c>
      <c r="AW244">
        <f t="shared" si="83"/>
        <v>0</v>
      </c>
    </row>
    <row r="245" spans="8:49" x14ac:dyDescent="0.45">
      <c r="H245" s="1" t="e">
        <f t="shared" si="100"/>
        <v>#N/A</v>
      </c>
      <c r="I245">
        <v>242</v>
      </c>
      <c r="J245" s="3">
        <f t="shared" si="80"/>
        <v>1059.4973785022164</v>
      </c>
      <c r="K245" s="3">
        <f t="shared" si="81"/>
        <v>1036.2981178300436</v>
      </c>
      <c r="L245" s="3">
        <f t="shared" si="82"/>
        <v>641.81737984261201</v>
      </c>
      <c r="M245" t="e">
        <f>IF(H245&lt;入牧日比較!$C$10,0,入牧日比較!$C$9*0.02*入牧日比較!$C$8)</f>
        <v>#N/A</v>
      </c>
      <c r="N245" t="e">
        <f>IF($H245&lt;入牧日比較!$C$11,0,入牧日比較!$C$9*0.02*入牧日比較!$C$8)</f>
        <v>#N/A</v>
      </c>
      <c r="O245" t="e">
        <f>IF($H245&lt;入牧日比較!$C$12,0,入牧日比較!$C$9*0.02*入牧日比較!$C$8)</f>
        <v>#N/A</v>
      </c>
      <c r="P245" t="e">
        <f>IF($H245&lt;入牧日比較!$C$13,0,入牧日比較!$C$9*0.02*入牧日比較!$C$8)</f>
        <v>#N/A</v>
      </c>
      <c r="Q245" t="e">
        <f>IF($H245&lt;入牧日比較!$C$14,0,入牧日比較!$C$9*0.02*入牧日比較!$C$8)</f>
        <v>#N/A</v>
      </c>
      <c r="R245" s="3" t="e">
        <f t="shared" si="84"/>
        <v>#N/A</v>
      </c>
      <c r="S245" s="3" t="e">
        <f t="shared" si="85"/>
        <v>#N/A</v>
      </c>
      <c r="T245" s="3" t="e">
        <f t="shared" si="86"/>
        <v>#N/A</v>
      </c>
      <c r="U245" s="3" t="e">
        <f t="shared" si="87"/>
        <v>#N/A</v>
      </c>
      <c r="V245" s="3" t="e">
        <f t="shared" si="88"/>
        <v>#N/A</v>
      </c>
      <c r="W245" s="3" t="e">
        <f t="shared" si="89"/>
        <v>#N/A</v>
      </c>
      <c r="X245" s="3" t="e">
        <f t="shared" si="90"/>
        <v>#N/A</v>
      </c>
      <c r="Y245" s="3" t="e">
        <f t="shared" si="91"/>
        <v>#N/A</v>
      </c>
      <c r="Z245" s="3" t="e">
        <f t="shared" si="92"/>
        <v>#N/A</v>
      </c>
      <c r="AA245" s="3" t="e">
        <f t="shared" si="93"/>
        <v>#N/A</v>
      </c>
      <c r="AB245" s="3" t="e">
        <f t="shared" si="94"/>
        <v>#N/A</v>
      </c>
      <c r="AC245" s="3" t="e">
        <f t="shared" si="95"/>
        <v>#N/A</v>
      </c>
      <c r="AD245" s="3" t="e">
        <f t="shared" si="96"/>
        <v>#N/A</v>
      </c>
      <c r="AE245" s="3" t="e">
        <f t="shared" si="97"/>
        <v>#N/A</v>
      </c>
      <c r="AF245" s="3" t="e">
        <f t="shared" si="98"/>
        <v>#N/A</v>
      </c>
      <c r="AG245" t="e">
        <f>IF(入牧日比較!$C$7-R245&gt;0,0,AG244+1)</f>
        <v>#N/A</v>
      </c>
      <c r="AH245" t="e">
        <f>IF(入牧日比較!$C$7-S245&gt;0,0,AH244+1)</f>
        <v>#N/A</v>
      </c>
      <c r="AI245" t="e">
        <f>IF(入牧日比較!$C$7-T245&gt;0,0,AI244+1)</f>
        <v>#N/A</v>
      </c>
      <c r="AJ245" t="e">
        <f>IF(入牧日比較!$C$7-U245&gt;0,0,AJ244+1)</f>
        <v>#N/A</v>
      </c>
      <c r="AK245" t="e">
        <f>IF(入牧日比較!$C$7-V245&gt;0,0,AK244+1)</f>
        <v>#N/A</v>
      </c>
      <c r="AL245" t="e">
        <f>IF(入牧日比較!$C$7-W245&gt;0,0,AL244+1)</f>
        <v>#N/A</v>
      </c>
      <c r="AM245" t="e">
        <f>IF(入牧日比較!$C$7-X245&gt;0,0,AM244+1)</f>
        <v>#N/A</v>
      </c>
      <c r="AN245" t="e">
        <f>IF(入牧日比較!$C$7-Y245&gt;0,0,AN244+1)</f>
        <v>#N/A</v>
      </c>
      <c r="AO245" t="e">
        <f>IF(入牧日比較!$C$7-Z245&gt;0,0,AO244+1)</f>
        <v>#N/A</v>
      </c>
      <c r="AP245" t="e">
        <f>IF(入牧日比較!$C$7-AA245&gt;0,0,AP244+1)</f>
        <v>#N/A</v>
      </c>
      <c r="AQ245" t="e">
        <f>IF(入牧日比較!$C$7-AB245&gt;0,0,AQ244+1)</f>
        <v>#N/A</v>
      </c>
      <c r="AR245" t="e">
        <f>IF(入牧日比較!$C$7-AC245&gt;0,0,AR244+1)</f>
        <v>#N/A</v>
      </c>
      <c r="AS245" t="e">
        <f>IF(入牧日比較!$C$7-AD245&gt;0,0,AS244+1)</f>
        <v>#N/A</v>
      </c>
      <c r="AT245" t="e">
        <f>IF(入牧日比較!$C$7-AE245&gt;0,0,AT244+1)</f>
        <v>#N/A</v>
      </c>
      <c r="AU245" t="e">
        <f>IF(入牧日比較!$C$7-AF245&gt;0,0,AU244+1)</f>
        <v>#N/A</v>
      </c>
      <c r="AV245" s="1">
        <f t="shared" si="99"/>
        <v>42860</v>
      </c>
      <c r="AW245">
        <f t="shared" si="83"/>
        <v>0</v>
      </c>
    </row>
    <row r="246" spans="8:49" x14ac:dyDescent="0.45">
      <c r="H246" s="1" t="e">
        <f t="shared" si="100"/>
        <v>#N/A</v>
      </c>
      <c r="I246">
        <v>243</v>
      </c>
      <c r="J246" s="3">
        <f t="shared" si="80"/>
        <v>1060.3070774083226</v>
      </c>
      <c r="K246" s="3">
        <f t="shared" si="81"/>
        <v>1036.4218820096403</v>
      </c>
      <c r="L246" s="3">
        <f t="shared" si="82"/>
        <v>641.91057782396138</v>
      </c>
      <c r="M246" t="e">
        <f>IF(H246&lt;入牧日比較!$C$10,0,入牧日比較!$C$9*0.02*入牧日比較!$C$8)</f>
        <v>#N/A</v>
      </c>
      <c r="N246" t="e">
        <f>IF($H246&lt;入牧日比較!$C$11,0,入牧日比較!$C$9*0.02*入牧日比較!$C$8)</f>
        <v>#N/A</v>
      </c>
      <c r="O246" t="e">
        <f>IF($H246&lt;入牧日比較!$C$12,0,入牧日比較!$C$9*0.02*入牧日比較!$C$8)</f>
        <v>#N/A</v>
      </c>
      <c r="P246" t="e">
        <f>IF($H246&lt;入牧日比較!$C$13,0,入牧日比較!$C$9*0.02*入牧日比較!$C$8)</f>
        <v>#N/A</v>
      </c>
      <c r="Q246" t="e">
        <f>IF($H246&lt;入牧日比較!$C$14,0,入牧日比較!$C$9*0.02*入牧日比較!$C$8)</f>
        <v>#N/A</v>
      </c>
      <c r="R246" s="3" t="e">
        <f t="shared" si="84"/>
        <v>#N/A</v>
      </c>
      <c r="S246" s="3" t="e">
        <f t="shared" si="85"/>
        <v>#N/A</v>
      </c>
      <c r="T246" s="3" t="e">
        <f t="shared" si="86"/>
        <v>#N/A</v>
      </c>
      <c r="U246" s="3" t="e">
        <f t="shared" si="87"/>
        <v>#N/A</v>
      </c>
      <c r="V246" s="3" t="e">
        <f t="shared" si="88"/>
        <v>#N/A</v>
      </c>
      <c r="W246" s="3" t="e">
        <f t="shared" si="89"/>
        <v>#N/A</v>
      </c>
      <c r="X246" s="3" t="e">
        <f t="shared" si="90"/>
        <v>#N/A</v>
      </c>
      <c r="Y246" s="3" t="e">
        <f t="shared" si="91"/>
        <v>#N/A</v>
      </c>
      <c r="Z246" s="3" t="e">
        <f t="shared" si="92"/>
        <v>#N/A</v>
      </c>
      <c r="AA246" s="3" t="e">
        <f t="shared" si="93"/>
        <v>#N/A</v>
      </c>
      <c r="AB246" s="3" t="e">
        <f t="shared" si="94"/>
        <v>#N/A</v>
      </c>
      <c r="AC246" s="3" t="e">
        <f t="shared" si="95"/>
        <v>#N/A</v>
      </c>
      <c r="AD246" s="3" t="e">
        <f t="shared" si="96"/>
        <v>#N/A</v>
      </c>
      <c r="AE246" s="3" t="e">
        <f t="shared" si="97"/>
        <v>#N/A</v>
      </c>
      <c r="AF246" s="3" t="e">
        <f t="shared" si="98"/>
        <v>#N/A</v>
      </c>
      <c r="AG246" t="e">
        <f>IF(入牧日比較!$C$7-R246&gt;0,0,AG245+1)</f>
        <v>#N/A</v>
      </c>
      <c r="AH246" t="e">
        <f>IF(入牧日比較!$C$7-S246&gt;0,0,AH245+1)</f>
        <v>#N/A</v>
      </c>
      <c r="AI246" t="e">
        <f>IF(入牧日比較!$C$7-T246&gt;0,0,AI245+1)</f>
        <v>#N/A</v>
      </c>
      <c r="AJ246" t="e">
        <f>IF(入牧日比較!$C$7-U246&gt;0,0,AJ245+1)</f>
        <v>#N/A</v>
      </c>
      <c r="AK246" t="e">
        <f>IF(入牧日比較!$C$7-V246&gt;0,0,AK245+1)</f>
        <v>#N/A</v>
      </c>
      <c r="AL246" t="e">
        <f>IF(入牧日比較!$C$7-W246&gt;0,0,AL245+1)</f>
        <v>#N/A</v>
      </c>
      <c r="AM246" t="e">
        <f>IF(入牧日比較!$C$7-X246&gt;0,0,AM245+1)</f>
        <v>#N/A</v>
      </c>
      <c r="AN246" t="e">
        <f>IF(入牧日比較!$C$7-Y246&gt;0,0,AN245+1)</f>
        <v>#N/A</v>
      </c>
      <c r="AO246" t="e">
        <f>IF(入牧日比較!$C$7-Z246&gt;0,0,AO245+1)</f>
        <v>#N/A</v>
      </c>
      <c r="AP246" t="e">
        <f>IF(入牧日比較!$C$7-AA246&gt;0,0,AP245+1)</f>
        <v>#N/A</v>
      </c>
      <c r="AQ246" t="e">
        <f>IF(入牧日比較!$C$7-AB246&gt;0,0,AQ245+1)</f>
        <v>#N/A</v>
      </c>
      <c r="AR246" t="e">
        <f>IF(入牧日比較!$C$7-AC246&gt;0,0,AR245+1)</f>
        <v>#N/A</v>
      </c>
      <c r="AS246" t="e">
        <f>IF(入牧日比較!$C$7-AD246&gt;0,0,AS245+1)</f>
        <v>#N/A</v>
      </c>
      <c r="AT246" t="e">
        <f>IF(入牧日比較!$C$7-AE246&gt;0,0,AT245+1)</f>
        <v>#N/A</v>
      </c>
      <c r="AU246" t="e">
        <f>IF(入牧日比較!$C$7-AF246&gt;0,0,AU245+1)</f>
        <v>#N/A</v>
      </c>
      <c r="AV246" s="1">
        <f t="shared" si="99"/>
        <v>42861</v>
      </c>
      <c r="AW246">
        <f t="shared" si="83"/>
        <v>0</v>
      </c>
    </row>
    <row r="247" spans="8:49" x14ac:dyDescent="0.45">
      <c r="H247" s="1" t="e">
        <f t="shared" si="100"/>
        <v>#N/A</v>
      </c>
      <c r="I247">
        <v>244</v>
      </c>
      <c r="J247" s="3">
        <f t="shared" si="80"/>
        <v>1061.099468883026</v>
      </c>
      <c r="K247" s="3">
        <f t="shared" si="81"/>
        <v>1036.5417547675993</v>
      </c>
      <c r="L247" s="3">
        <f t="shared" si="82"/>
        <v>642.00099723043195</v>
      </c>
      <c r="M247" t="e">
        <f>IF(H247&lt;入牧日比較!$C$10,0,入牧日比較!$C$9*0.02*入牧日比較!$C$8)</f>
        <v>#N/A</v>
      </c>
      <c r="N247" t="e">
        <f>IF($H247&lt;入牧日比較!$C$11,0,入牧日比較!$C$9*0.02*入牧日比較!$C$8)</f>
        <v>#N/A</v>
      </c>
      <c r="O247" t="e">
        <f>IF($H247&lt;入牧日比較!$C$12,0,入牧日比較!$C$9*0.02*入牧日比較!$C$8)</f>
        <v>#N/A</v>
      </c>
      <c r="P247" t="e">
        <f>IF($H247&lt;入牧日比較!$C$13,0,入牧日比較!$C$9*0.02*入牧日比較!$C$8)</f>
        <v>#N/A</v>
      </c>
      <c r="Q247" t="e">
        <f>IF($H247&lt;入牧日比較!$C$14,0,入牧日比較!$C$9*0.02*入牧日比較!$C$8)</f>
        <v>#N/A</v>
      </c>
      <c r="R247" s="3" t="e">
        <f t="shared" si="84"/>
        <v>#N/A</v>
      </c>
      <c r="S247" s="3" t="e">
        <f t="shared" si="85"/>
        <v>#N/A</v>
      </c>
      <c r="T247" s="3" t="e">
        <f t="shared" si="86"/>
        <v>#N/A</v>
      </c>
      <c r="U247" s="3" t="e">
        <f t="shared" si="87"/>
        <v>#N/A</v>
      </c>
      <c r="V247" s="3" t="e">
        <f t="shared" si="88"/>
        <v>#N/A</v>
      </c>
      <c r="W247" s="3" t="e">
        <f t="shared" si="89"/>
        <v>#N/A</v>
      </c>
      <c r="X247" s="3" t="e">
        <f t="shared" si="90"/>
        <v>#N/A</v>
      </c>
      <c r="Y247" s="3" t="e">
        <f t="shared" si="91"/>
        <v>#N/A</v>
      </c>
      <c r="Z247" s="3" t="e">
        <f t="shared" si="92"/>
        <v>#N/A</v>
      </c>
      <c r="AA247" s="3" t="e">
        <f t="shared" si="93"/>
        <v>#N/A</v>
      </c>
      <c r="AB247" s="3" t="e">
        <f t="shared" si="94"/>
        <v>#N/A</v>
      </c>
      <c r="AC247" s="3" t="e">
        <f t="shared" si="95"/>
        <v>#N/A</v>
      </c>
      <c r="AD247" s="3" t="e">
        <f t="shared" si="96"/>
        <v>#N/A</v>
      </c>
      <c r="AE247" s="3" t="e">
        <f t="shared" si="97"/>
        <v>#N/A</v>
      </c>
      <c r="AF247" s="3" t="e">
        <f t="shared" si="98"/>
        <v>#N/A</v>
      </c>
      <c r="AG247" t="e">
        <f>IF(入牧日比較!$C$7-R247&gt;0,0,AG246+1)</f>
        <v>#N/A</v>
      </c>
      <c r="AH247" t="e">
        <f>IF(入牧日比較!$C$7-S247&gt;0,0,AH246+1)</f>
        <v>#N/A</v>
      </c>
      <c r="AI247" t="e">
        <f>IF(入牧日比較!$C$7-T247&gt;0,0,AI246+1)</f>
        <v>#N/A</v>
      </c>
      <c r="AJ247" t="e">
        <f>IF(入牧日比較!$C$7-U247&gt;0,0,AJ246+1)</f>
        <v>#N/A</v>
      </c>
      <c r="AK247" t="e">
        <f>IF(入牧日比較!$C$7-V247&gt;0,0,AK246+1)</f>
        <v>#N/A</v>
      </c>
      <c r="AL247" t="e">
        <f>IF(入牧日比較!$C$7-W247&gt;0,0,AL246+1)</f>
        <v>#N/A</v>
      </c>
      <c r="AM247" t="e">
        <f>IF(入牧日比較!$C$7-X247&gt;0,0,AM246+1)</f>
        <v>#N/A</v>
      </c>
      <c r="AN247" t="e">
        <f>IF(入牧日比較!$C$7-Y247&gt;0,0,AN246+1)</f>
        <v>#N/A</v>
      </c>
      <c r="AO247" t="e">
        <f>IF(入牧日比較!$C$7-Z247&gt;0,0,AO246+1)</f>
        <v>#N/A</v>
      </c>
      <c r="AP247" t="e">
        <f>IF(入牧日比較!$C$7-AA247&gt;0,0,AP246+1)</f>
        <v>#N/A</v>
      </c>
      <c r="AQ247" t="e">
        <f>IF(入牧日比較!$C$7-AB247&gt;0,0,AQ246+1)</f>
        <v>#N/A</v>
      </c>
      <c r="AR247" t="e">
        <f>IF(入牧日比較!$C$7-AC247&gt;0,0,AR246+1)</f>
        <v>#N/A</v>
      </c>
      <c r="AS247" t="e">
        <f>IF(入牧日比較!$C$7-AD247&gt;0,0,AS246+1)</f>
        <v>#N/A</v>
      </c>
      <c r="AT247" t="e">
        <f>IF(入牧日比較!$C$7-AE247&gt;0,0,AT246+1)</f>
        <v>#N/A</v>
      </c>
      <c r="AU247" t="e">
        <f>IF(入牧日比較!$C$7-AF247&gt;0,0,AU246+1)</f>
        <v>#N/A</v>
      </c>
      <c r="AV247" s="1">
        <f t="shared" si="99"/>
        <v>42862</v>
      </c>
      <c r="AW247">
        <f t="shared" si="83"/>
        <v>0</v>
      </c>
    </row>
    <row r="248" spans="8:49" x14ac:dyDescent="0.45">
      <c r="H248" s="1" t="e">
        <f t="shared" si="100"/>
        <v>#N/A</v>
      </c>
      <c r="I248">
        <v>245</v>
      </c>
      <c r="J248" s="3">
        <f t="shared" si="80"/>
        <v>1061.8749099197585</v>
      </c>
      <c r="K248" s="3">
        <f t="shared" si="81"/>
        <v>1036.6578580282587</v>
      </c>
      <c r="L248" s="3">
        <f t="shared" si="82"/>
        <v>642.0887205257676</v>
      </c>
      <c r="M248" t="e">
        <f>IF(H248&lt;入牧日比較!$C$10,0,入牧日比較!$C$9*0.02*入牧日比較!$C$8)</f>
        <v>#N/A</v>
      </c>
      <c r="N248" t="e">
        <f>IF($H248&lt;入牧日比較!$C$11,0,入牧日比較!$C$9*0.02*入牧日比較!$C$8)</f>
        <v>#N/A</v>
      </c>
      <c r="O248" t="e">
        <f>IF($H248&lt;入牧日比較!$C$12,0,入牧日比較!$C$9*0.02*入牧日比較!$C$8)</f>
        <v>#N/A</v>
      </c>
      <c r="P248" t="e">
        <f>IF($H248&lt;入牧日比較!$C$13,0,入牧日比較!$C$9*0.02*入牧日比較!$C$8)</f>
        <v>#N/A</v>
      </c>
      <c r="Q248" t="e">
        <f>IF($H248&lt;入牧日比較!$C$14,0,入牧日比較!$C$9*0.02*入牧日比較!$C$8)</f>
        <v>#N/A</v>
      </c>
      <c r="R248" s="3" t="e">
        <f t="shared" si="84"/>
        <v>#N/A</v>
      </c>
      <c r="S248" s="3" t="e">
        <f t="shared" si="85"/>
        <v>#N/A</v>
      </c>
      <c r="T248" s="3" t="e">
        <f t="shared" si="86"/>
        <v>#N/A</v>
      </c>
      <c r="U248" s="3" t="e">
        <f t="shared" si="87"/>
        <v>#N/A</v>
      </c>
      <c r="V248" s="3" t="e">
        <f t="shared" si="88"/>
        <v>#N/A</v>
      </c>
      <c r="W248" s="3" t="e">
        <f t="shared" si="89"/>
        <v>#N/A</v>
      </c>
      <c r="X248" s="3" t="e">
        <f t="shared" si="90"/>
        <v>#N/A</v>
      </c>
      <c r="Y248" s="3" t="e">
        <f t="shared" si="91"/>
        <v>#N/A</v>
      </c>
      <c r="Z248" s="3" t="e">
        <f t="shared" si="92"/>
        <v>#N/A</v>
      </c>
      <c r="AA248" s="3" t="e">
        <f t="shared" si="93"/>
        <v>#N/A</v>
      </c>
      <c r="AB248" s="3" t="e">
        <f t="shared" si="94"/>
        <v>#N/A</v>
      </c>
      <c r="AC248" s="3" t="e">
        <f t="shared" si="95"/>
        <v>#N/A</v>
      </c>
      <c r="AD248" s="3" t="e">
        <f t="shared" si="96"/>
        <v>#N/A</v>
      </c>
      <c r="AE248" s="3" t="e">
        <f t="shared" si="97"/>
        <v>#N/A</v>
      </c>
      <c r="AF248" s="3" t="e">
        <f t="shared" si="98"/>
        <v>#N/A</v>
      </c>
      <c r="AG248" t="e">
        <f>IF(入牧日比較!$C$7-R248&gt;0,0,AG247+1)</f>
        <v>#N/A</v>
      </c>
      <c r="AH248" t="e">
        <f>IF(入牧日比較!$C$7-S248&gt;0,0,AH247+1)</f>
        <v>#N/A</v>
      </c>
      <c r="AI248" t="e">
        <f>IF(入牧日比較!$C$7-T248&gt;0,0,AI247+1)</f>
        <v>#N/A</v>
      </c>
      <c r="AJ248" t="e">
        <f>IF(入牧日比較!$C$7-U248&gt;0,0,AJ247+1)</f>
        <v>#N/A</v>
      </c>
      <c r="AK248" t="e">
        <f>IF(入牧日比較!$C$7-V248&gt;0,0,AK247+1)</f>
        <v>#N/A</v>
      </c>
      <c r="AL248" t="e">
        <f>IF(入牧日比較!$C$7-W248&gt;0,0,AL247+1)</f>
        <v>#N/A</v>
      </c>
      <c r="AM248" t="e">
        <f>IF(入牧日比較!$C$7-X248&gt;0,0,AM247+1)</f>
        <v>#N/A</v>
      </c>
      <c r="AN248" t="e">
        <f>IF(入牧日比較!$C$7-Y248&gt;0,0,AN247+1)</f>
        <v>#N/A</v>
      </c>
      <c r="AO248" t="e">
        <f>IF(入牧日比較!$C$7-Z248&gt;0,0,AO247+1)</f>
        <v>#N/A</v>
      </c>
      <c r="AP248" t="e">
        <f>IF(入牧日比較!$C$7-AA248&gt;0,0,AP247+1)</f>
        <v>#N/A</v>
      </c>
      <c r="AQ248" t="e">
        <f>IF(入牧日比較!$C$7-AB248&gt;0,0,AQ247+1)</f>
        <v>#N/A</v>
      </c>
      <c r="AR248" t="e">
        <f>IF(入牧日比較!$C$7-AC248&gt;0,0,AR247+1)</f>
        <v>#N/A</v>
      </c>
      <c r="AS248" t="e">
        <f>IF(入牧日比較!$C$7-AD248&gt;0,0,AS247+1)</f>
        <v>#N/A</v>
      </c>
      <c r="AT248" t="e">
        <f>IF(入牧日比較!$C$7-AE248&gt;0,0,AT247+1)</f>
        <v>#N/A</v>
      </c>
      <c r="AU248" t="e">
        <f>IF(入牧日比較!$C$7-AF248&gt;0,0,AU247+1)</f>
        <v>#N/A</v>
      </c>
      <c r="AV248" s="1">
        <f t="shared" si="99"/>
        <v>42863</v>
      </c>
      <c r="AW248">
        <f t="shared" si="83"/>
        <v>0</v>
      </c>
    </row>
    <row r="249" spans="8:49" x14ac:dyDescent="0.45">
      <c r="H249" s="1" t="e">
        <f t="shared" si="100"/>
        <v>#N/A</v>
      </c>
      <c r="I249">
        <v>246</v>
      </c>
      <c r="J249" s="3">
        <f t="shared" si="80"/>
        <v>1062.6337507160117</v>
      </c>
      <c r="K249" s="3">
        <f t="shared" si="81"/>
        <v>1036.7703099226303</v>
      </c>
      <c r="L249" s="3">
        <f t="shared" si="82"/>
        <v>642.17382774849773</v>
      </c>
      <c r="M249" t="e">
        <f>IF(H249&lt;入牧日比較!$C$10,0,入牧日比較!$C$9*0.02*入牧日比較!$C$8)</f>
        <v>#N/A</v>
      </c>
      <c r="N249" t="e">
        <f>IF($H249&lt;入牧日比較!$C$11,0,入牧日比較!$C$9*0.02*入牧日比較!$C$8)</f>
        <v>#N/A</v>
      </c>
      <c r="O249" t="e">
        <f>IF($H249&lt;入牧日比較!$C$12,0,入牧日比較!$C$9*0.02*入牧日比較!$C$8)</f>
        <v>#N/A</v>
      </c>
      <c r="P249" t="e">
        <f>IF($H249&lt;入牧日比較!$C$13,0,入牧日比較!$C$9*0.02*入牧日比較!$C$8)</f>
        <v>#N/A</v>
      </c>
      <c r="Q249" t="e">
        <f>IF($H249&lt;入牧日比較!$C$14,0,入牧日比較!$C$9*0.02*入牧日比較!$C$8)</f>
        <v>#N/A</v>
      </c>
      <c r="R249" s="3" t="e">
        <f t="shared" si="84"/>
        <v>#N/A</v>
      </c>
      <c r="S249" s="3" t="e">
        <f t="shared" si="85"/>
        <v>#N/A</v>
      </c>
      <c r="T249" s="3" t="e">
        <f t="shared" si="86"/>
        <v>#N/A</v>
      </c>
      <c r="U249" s="3" t="e">
        <f t="shared" si="87"/>
        <v>#N/A</v>
      </c>
      <c r="V249" s="3" t="e">
        <f t="shared" si="88"/>
        <v>#N/A</v>
      </c>
      <c r="W249" s="3" t="e">
        <f t="shared" si="89"/>
        <v>#N/A</v>
      </c>
      <c r="X249" s="3" t="e">
        <f t="shared" si="90"/>
        <v>#N/A</v>
      </c>
      <c r="Y249" s="3" t="e">
        <f t="shared" si="91"/>
        <v>#N/A</v>
      </c>
      <c r="Z249" s="3" t="e">
        <f t="shared" si="92"/>
        <v>#N/A</v>
      </c>
      <c r="AA249" s="3" t="e">
        <f t="shared" si="93"/>
        <v>#N/A</v>
      </c>
      <c r="AB249" s="3" t="e">
        <f t="shared" si="94"/>
        <v>#N/A</v>
      </c>
      <c r="AC249" s="3" t="e">
        <f t="shared" si="95"/>
        <v>#N/A</v>
      </c>
      <c r="AD249" s="3" t="e">
        <f t="shared" si="96"/>
        <v>#N/A</v>
      </c>
      <c r="AE249" s="3" t="e">
        <f t="shared" si="97"/>
        <v>#N/A</v>
      </c>
      <c r="AF249" s="3" t="e">
        <f t="shared" si="98"/>
        <v>#N/A</v>
      </c>
      <c r="AG249" t="e">
        <f>IF(入牧日比較!$C$7-R249&gt;0,0,AG248+1)</f>
        <v>#N/A</v>
      </c>
      <c r="AH249" t="e">
        <f>IF(入牧日比較!$C$7-S249&gt;0,0,AH248+1)</f>
        <v>#N/A</v>
      </c>
      <c r="AI249" t="e">
        <f>IF(入牧日比較!$C$7-T249&gt;0,0,AI248+1)</f>
        <v>#N/A</v>
      </c>
      <c r="AJ249" t="e">
        <f>IF(入牧日比較!$C$7-U249&gt;0,0,AJ248+1)</f>
        <v>#N/A</v>
      </c>
      <c r="AK249" t="e">
        <f>IF(入牧日比較!$C$7-V249&gt;0,0,AK248+1)</f>
        <v>#N/A</v>
      </c>
      <c r="AL249" t="e">
        <f>IF(入牧日比較!$C$7-W249&gt;0,0,AL248+1)</f>
        <v>#N/A</v>
      </c>
      <c r="AM249" t="e">
        <f>IF(入牧日比較!$C$7-X249&gt;0,0,AM248+1)</f>
        <v>#N/A</v>
      </c>
      <c r="AN249" t="e">
        <f>IF(入牧日比較!$C$7-Y249&gt;0,0,AN248+1)</f>
        <v>#N/A</v>
      </c>
      <c r="AO249" t="e">
        <f>IF(入牧日比較!$C$7-Z249&gt;0,0,AO248+1)</f>
        <v>#N/A</v>
      </c>
      <c r="AP249" t="e">
        <f>IF(入牧日比較!$C$7-AA249&gt;0,0,AP248+1)</f>
        <v>#N/A</v>
      </c>
      <c r="AQ249" t="e">
        <f>IF(入牧日比較!$C$7-AB249&gt;0,0,AQ248+1)</f>
        <v>#N/A</v>
      </c>
      <c r="AR249" t="e">
        <f>IF(入牧日比較!$C$7-AC249&gt;0,0,AR248+1)</f>
        <v>#N/A</v>
      </c>
      <c r="AS249" t="e">
        <f>IF(入牧日比較!$C$7-AD249&gt;0,0,AS248+1)</f>
        <v>#N/A</v>
      </c>
      <c r="AT249" t="e">
        <f>IF(入牧日比較!$C$7-AE249&gt;0,0,AT248+1)</f>
        <v>#N/A</v>
      </c>
      <c r="AU249" t="e">
        <f>IF(入牧日比較!$C$7-AF249&gt;0,0,AU248+1)</f>
        <v>#N/A</v>
      </c>
      <c r="AV249" s="1">
        <f t="shared" si="99"/>
        <v>42864</v>
      </c>
      <c r="AW249">
        <f t="shared" si="83"/>
        <v>0</v>
      </c>
    </row>
    <row r="250" spans="8:49" x14ac:dyDescent="0.45">
      <c r="H250" s="1" t="e">
        <f t="shared" si="100"/>
        <v>#N/A</v>
      </c>
      <c r="I250">
        <v>247</v>
      </c>
      <c r="J250" s="3">
        <f t="shared" si="80"/>
        <v>1063.3763347773242</v>
      </c>
      <c r="K250" s="3">
        <f t="shared" si="81"/>
        <v>1036.8792249047517</v>
      </c>
      <c r="L250" s="3">
        <f t="shared" si="82"/>
        <v>642.25639658194893</v>
      </c>
      <c r="M250" t="e">
        <f>IF(H250&lt;入牧日比較!$C$10,0,入牧日比較!$C$9*0.02*入牧日比較!$C$8)</f>
        <v>#N/A</v>
      </c>
      <c r="N250" t="e">
        <f>IF($H250&lt;入牧日比較!$C$11,0,入牧日比較!$C$9*0.02*入牧日比較!$C$8)</f>
        <v>#N/A</v>
      </c>
      <c r="O250" t="e">
        <f>IF($H250&lt;入牧日比較!$C$12,0,入牧日比較!$C$9*0.02*入牧日比較!$C$8)</f>
        <v>#N/A</v>
      </c>
      <c r="P250" t="e">
        <f>IF($H250&lt;入牧日比較!$C$13,0,入牧日比較!$C$9*0.02*入牧日比較!$C$8)</f>
        <v>#N/A</v>
      </c>
      <c r="Q250" t="e">
        <f>IF($H250&lt;入牧日比較!$C$14,0,入牧日比較!$C$9*0.02*入牧日比較!$C$8)</f>
        <v>#N/A</v>
      </c>
      <c r="R250" s="3" t="e">
        <f t="shared" si="84"/>
        <v>#N/A</v>
      </c>
      <c r="S250" s="3" t="e">
        <f t="shared" si="85"/>
        <v>#N/A</v>
      </c>
      <c r="T250" s="3" t="e">
        <f t="shared" si="86"/>
        <v>#N/A</v>
      </c>
      <c r="U250" s="3" t="e">
        <f t="shared" si="87"/>
        <v>#N/A</v>
      </c>
      <c r="V250" s="3" t="e">
        <f t="shared" si="88"/>
        <v>#N/A</v>
      </c>
      <c r="W250" s="3" t="e">
        <f t="shared" si="89"/>
        <v>#N/A</v>
      </c>
      <c r="X250" s="3" t="e">
        <f t="shared" si="90"/>
        <v>#N/A</v>
      </c>
      <c r="Y250" s="3" t="e">
        <f t="shared" si="91"/>
        <v>#N/A</v>
      </c>
      <c r="Z250" s="3" t="e">
        <f t="shared" si="92"/>
        <v>#N/A</v>
      </c>
      <c r="AA250" s="3" t="e">
        <f t="shared" si="93"/>
        <v>#N/A</v>
      </c>
      <c r="AB250" s="3" t="e">
        <f t="shared" si="94"/>
        <v>#N/A</v>
      </c>
      <c r="AC250" s="3" t="e">
        <f t="shared" si="95"/>
        <v>#N/A</v>
      </c>
      <c r="AD250" s="3" t="e">
        <f t="shared" si="96"/>
        <v>#N/A</v>
      </c>
      <c r="AE250" s="3" t="e">
        <f t="shared" si="97"/>
        <v>#N/A</v>
      </c>
      <c r="AF250" s="3" t="e">
        <f t="shared" si="98"/>
        <v>#N/A</v>
      </c>
      <c r="AG250" t="e">
        <f>IF(入牧日比較!$C$7-R250&gt;0,0,AG249+1)</f>
        <v>#N/A</v>
      </c>
      <c r="AH250" t="e">
        <f>IF(入牧日比較!$C$7-S250&gt;0,0,AH249+1)</f>
        <v>#N/A</v>
      </c>
      <c r="AI250" t="e">
        <f>IF(入牧日比較!$C$7-T250&gt;0,0,AI249+1)</f>
        <v>#N/A</v>
      </c>
      <c r="AJ250" t="e">
        <f>IF(入牧日比較!$C$7-U250&gt;0,0,AJ249+1)</f>
        <v>#N/A</v>
      </c>
      <c r="AK250" t="e">
        <f>IF(入牧日比較!$C$7-V250&gt;0,0,AK249+1)</f>
        <v>#N/A</v>
      </c>
      <c r="AL250" t="e">
        <f>IF(入牧日比較!$C$7-W250&gt;0,0,AL249+1)</f>
        <v>#N/A</v>
      </c>
      <c r="AM250" t="e">
        <f>IF(入牧日比較!$C$7-X250&gt;0,0,AM249+1)</f>
        <v>#N/A</v>
      </c>
      <c r="AN250" t="e">
        <f>IF(入牧日比較!$C$7-Y250&gt;0,0,AN249+1)</f>
        <v>#N/A</v>
      </c>
      <c r="AO250" t="e">
        <f>IF(入牧日比較!$C$7-Z250&gt;0,0,AO249+1)</f>
        <v>#N/A</v>
      </c>
      <c r="AP250" t="e">
        <f>IF(入牧日比較!$C$7-AA250&gt;0,0,AP249+1)</f>
        <v>#N/A</v>
      </c>
      <c r="AQ250" t="e">
        <f>IF(入牧日比較!$C$7-AB250&gt;0,0,AQ249+1)</f>
        <v>#N/A</v>
      </c>
      <c r="AR250" t="e">
        <f>IF(入牧日比較!$C$7-AC250&gt;0,0,AR249+1)</f>
        <v>#N/A</v>
      </c>
      <c r="AS250" t="e">
        <f>IF(入牧日比較!$C$7-AD250&gt;0,0,AS249+1)</f>
        <v>#N/A</v>
      </c>
      <c r="AT250" t="e">
        <f>IF(入牧日比較!$C$7-AE250&gt;0,0,AT249+1)</f>
        <v>#N/A</v>
      </c>
      <c r="AU250" t="e">
        <f>IF(入牧日比較!$C$7-AF250&gt;0,0,AU249+1)</f>
        <v>#N/A</v>
      </c>
      <c r="AV250" s="1">
        <f t="shared" si="99"/>
        <v>42865</v>
      </c>
      <c r="AW250">
        <f t="shared" si="83"/>
        <v>0</v>
      </c>
    </row>
    <row r="251" spans="8:49" x14ac:dyDescent="0.45">
      <c r="H251" s="1" t="e">
        <f t="shared" si="100"/>
        <v>#N/A</v>
      </c>
      <c r="I251">
        <v>248</v>
      </c>
      <c r="J251" s="3">
        <f t="shared" si="80"/>
        <v>1064.1029990208831</v>
      </c>
      <c r="K251" s="3">
        <f t="shared" si="81"/>
        <v>1036.9847138645762</v>
      </c>
      <c r="L251" s="3">
        <f t="shared" si="82"/>
        <v>642.33650242231442</v>
      </c>
      <c r="M251" t="e">
        <f>IF(H251&lt;入牧日比較!$C$10,0,入牧日比較!$C$9*0.02*入牧日比較!$C$8)</f>
        <v>#N/A</v>
      </c>
      <c r="N251" t="e">
        <f>IF($H251&lt;入牧日比較!$C$11,0,入牧日比較!$C$9*0.02*入牧日比較!$C$8)</f>
        <v>#N/A</v>
      </c>
      <c r="O251" t="e">
        <f>IF($H251&lt;入牧日比較!$C$12,0,入牧日比較!$C$9*0.02*入牧日比較!$C$8)</f>
        <v>#N/A</v>
      </c>
      <c r="P251" t="e">
        <f>IF($H251&lt;入牧日比較!$C$13,0,入牧日比較!$C$9*0.02*入牧日比較!$C$8)</f>
        <v>#N/A</v>
      </c>
      <c r="Q251" t="e">
        <f>IF($H251&lt;入牧日比較!$C$14,0,入牧日比較!$C$9*0.02*入牧日比較!$C$8)</f>
        <v>#N/A</v>
      </c>
      <c r="R251" s="3" t="e">
        <f t="shared" si="84"/>
        <v>#N/A</v>
      </c>
      <c r="S251" s="3" t="e">
        <f t="shared" si="85"/>
        <v>#N/A</v>
      </c>
      <c r="T251" s="3" t="e">
        <f t="shared" si="86"/>
        <v>#N/A</v>
      </c>
      <c r="U251" s="3" t="e">
        <f t="shared" si="87"/>
        <v>#N/A</v>
      </c>
      <c r="V251" s="3" t="e">
        <f t="shared" si="88"/>
        <v>#N/A</v>
      </c>
      <c r="W251" s="3" t="e">
        <f t="shared" si="89"/>
        <v>#N/A</v>
      </c>
      <c r="X251" s="3" t="e">
        <f t="shared" si="90"/>
        <v>#N/A</v>
      </c>
      <c r="Y251" s="3" t="e">
        <f t="shared" si="91"/>
        <v>#N/A</v>
      </c>
      <c r="Z251" s="3" t="e">
        <f t="shared" si="92"/>
        <v>#N/A</v>
      </c>
      <c r="AA251" s="3" t="e">
        <f t="shared" si="93"/>
        <v>#N/A</v>
      </c>
      <c r="AB251" s="3" t="e">
        <f t="shared" si="94"/>
        <v>#N/A</v>
      </c>
      <c r="AC251" s="3" t="e">
        <f t="shared" si="95"/>
        <v>#N/A</v>
      </c>
      <c r="AD251" s="3" t="e">
        <f t="shared" si="96"/>
        <v>#N/A</v>
      </c>
      <c r="AE251" s="3" t="e">
        <f t="shared" si="97"/>
        <v>#N/A</v>
      </c>
      <c r="AF251" s="3" t="e">
        <f t="shared" si="98"/>
        <v>#N/A</v>
      </c>
      <c r="AG251" t="e">
        <f>IF(入牧日比較!$C$7-R251&gt;0,0,AG250+1)</f>
        <v>#N/A</v>
      </c>
      <c r="AH251" t="e">
        <f>IF(入牧日比較!$C$7-S251&gt;0,0,AH250+1)</f>
        <v>#N/A</v>
      </c>
      <c r="AI251" t="e">
        <f>IF(入牧日比較!$C$7-T251&gt;0,0,AI250+1)</f>
        <v>#N/A</v>
      </c>
      <c r="AJ251" t="e">
        <f>IF(入牧日比較!$C$7-U251&gt;0,0,AJ250+1)</f>
        <v>#N/A</v>
      </c>
      <c r="AK251" t="e">
        <f>IF(入牧日比較!$C$7-V251&gt;0,0,AK250+1)</f>
        <v>#N/A</v>
      </c>
      <c r="AL251" t="e">
        <f>IF(入牧日比較!$C$7-W251&gt;0,0,AL250+1)</f>
        <v>#N/A</v>
      </c>
      <c r="AM251" t="e">
        <f>IF(入牧日比較!$C$7-X251&gt;0,0,AM250+1)</f>
        <v>#N/A</v>
      </c>
      <c r="AN251" t="e">
        <f>IF(入牧日比較!$C$7-Y251&gt;0,0,AN250+1)</f>
        <v>#N/A</v>
      </c>
      <c r="AO251" t="e">
        <f>IF(入牧日比較!$C$7-Z251&gt;0,0,AO250+1)</f>
        <v>#N/A</v>
      </c>
      <c r="AP251" t="e">
        <f>IF(入牧日比較!$C$7-AA251&gt;0,0,AP250+1)</f>
        <v>#N/A</v>
      </c>
      <c r="AQ251" t="e">
        <f>IF(入牧日比較!$C$7-AB251&gt;0,0,AQ250+1)</f>
        <v>#N/A</v>
      </c>
      <c r="AR251" t="e">
        <f>IF(入牧日比較!$C$7-AC251&gt;0,0,AR250+1)</f>
        <v>#N/A</v>
      </c>
      <c r="AS251" t="e">
        <f>IF(入牧日比較!$C$7-AD251&gt;0,0,AS250+1)</f>
        <v>#N/A</v>
      </c>
      <c r="AT251" t="e">
        <f>IF(入牧日比較!$C$7-AE251&gt;0,0,AT250+1)</f>
        <v>#N/A</v>
      </c>
      <c r="AU251" t="e">
        <f>IF(入牧日比較!$C$7-AF251&gt;0,0,AU250+1)</f>
        <v>#N/A</v>
      </c>
      <c r="AV251" s="1">
        <f t="shared" si="99"/>
        <v>42866</v>
      </c>
      <c r="AW251">
        <f t="shared" si="83"/>
        <v>0</v>
      </c>
    </row>
    <row r="252" spans="8:49" x14ac:dyDescent="0.45">
      <c r="H252" s="1" t="e">
        <f t="shared" si="100"/>
        <v>#N/A</v>
      </c>
      <c r="I252">
        <v>249</v>
      </c>
      <c r="J252" s="3">
        <f t="shared" si="80"/>
        <v>1064.8140738786703</v>
      </c>
      <c r="K252" s="3">
        <f t="shared" si="81"/>
        <v>1037.0868842374916</v>
      </c>
      <c r="L252" s="3">
        <f t="shared" si="82"/>
        <v>642.41421844482875</v>
      </c>
      <c r="M252" t="e">
        <f>IF(H252&lt;入牧日比較!$C$10,0,入牧日比較!$C$9*0.02*入牧日比較!$C$8)</f>
        <v>#N/A</v>
      </c>
      <c r="N252" t="e">
        <f>IF($H252&lt;入牧日比較!$C$11,0,入牧日比較!$C$9*0.02*入牧日比較!$C$8)</f>
        <v>#N/A</v>
      </c>
      <c r="O252" t="e">
        <f>IF($H252&lt;入牧日比較!$C$12,0,入牧日比較!$C$9*0.02*入牧日比較!$C$8)</f>
        <v>#N/A</v>
      </c>
      <c r="P252" t="e">
        <f>IF($H252&lt;入牧日比較!$C$13,0,入牧日比較!$C$9*0.02*入牧日比較!$C$8)</f>
        <v>#N/A</v>
      </c>
      <c r="Q252" t="e">
        <f>IF($H252&lt;入牧日比較!$C$14,0,入牧日比較!$C$9*0.02*入牧日比較!$C$8)</f>
        <v>#N/A</v>
      </c>
      <c r="R252" s="3" t="e">
        <f t="shared" si="84"/>
        <v>#N/A</v>
      </c>
      <c r="S252" s="3" t="e">
        <f t="shared" si="85"/>
        <v>#N/A</v>
      </c>
      <c r="T252" s="3" t="e">
        <f t="shared" si="86"/>
        <v>#N/A</v>
      </c>
      <c r="U252" s="3" t="e">
        <f t="shared" si="87"/>
        <v>#N/A</v>
      </c>
      <c r="V252" s="3" t="e">
        <f t="shared" si="88"/>
        <v>#N/A</v>
      </c>
      <c r="W252" s="3" t="e">
        <f t="shared" si="89"/>
        <v>#N/A</v>
      </c>
      <c r="X252" s="3" t="e">
        <f t="shared" si="90"/>
        <v>#N/A</v>
      </c>
      <c r="Y252" s="3" t="e">
        <f t="shared" si="91"/>
        <v>#N/A</v>
      </c>
      <c r="Z252" s="3" t="e">
        <f t="shared" si="92"/>
        <v>#N/A</v>
      </c>
      <c r="AA252" s="3" t="e">
        <f t="shared" si="93"/>
        <v>#N/A</v>
      </c>
      <c r="AB252" s="3" t="e">
        <f t="shared" si="94"/>
        <v>#N/A</v>
      </c>
      <c r="AC252" s="3" t="e">
        <f t="shared" si="95"/>
        <v>#N/A</v>
      </c>
      <c r="AD252" s="3" t="e">
        <f t="shared" si="96"/>
        <v>#N/A</v>
      </c>
      <c r="AE252" s="3" t="e">
        <f t="shared" si="97"/>
        <v>#N/A</v>
      </c>
      <c r="AF252" s="3" t="e">
        <f t="shared" si="98"/>
        <v>#N/A</v>
      </c>
      <c r="AG252" t="e">
        <f>IF(入牧日比較!$C$7-R252&gt;0,0,AG251+1)</f>
        <v>#N/A</v>
      </c>
      <c r="AH252" t="e">
        <f>IF(入牧日比較!$C$7-S252&gt;0,0,AH251+1)</f>
        <v>#N/A</v>
      </c>
      <c r="AI252" t="e">
        <f>IF(入牧日比較!$C$7-T252&gt;0,0,AI251+1)</f>
        <v>#N/A</v>
      </c>
      <c r="AJ252" t="e">
        <f>IF(入牧日比較!$C$7-U252&gt;0,0,AJ251+1)</f>
        <v>#N/A</v>
      </c>
      <c r="AK252" t="e">
        <f>IF(入牧日比較!$C$7-V252&gt;0,0,AK251+1)</f>
        <v>#N/A</v>
      </c>
      <c r="AL252" t="e">
        <f>IF(入牧日比較!$C$7-W252&gt;0,0,AL251+1)</f>
        <v>#N/A</v>
      </c>
      <c r="AM252" t="e">
        <f>IF(入牧日比較!$C$7-X252&gt;0,0,AM251+1)</f>
        <v>#N/A</v>
      </c>
      <c r="AN252" t="e">
        <f>IF(入牧日比較!$C$7-Y252&gt;0,0,AN251+1)</f>
        <v>#N/A</v>
      </c>
      <c r="AO252" t="e">
        <f>IF(入牧日比較!$C$7-Z252&gt;0,0,AO251+1)</f>
        <v>#N/A</v>
      </c>
      <c r="AP252" t="e">
        <f>IF(入牧日比較!$C$7-AA252&gt;0,0,AP251+1)</f>
        <v>#N/A</v>
      </c>
      <c r="AQ252" t="e">
        <f>IF(入牧日比較!$C$7-AB252&gt;0,0,AQ251+1)</f>
        <v>#N/A</v>
      </c>
      <c r="AR252" t="e">
        <f>IF(入牧日比較!$C$7-AC252&gt;0,0,AR251+1)</f>
        <v>#N/A</v>
      </c>
      <c r="AS252" t="e">
        <f>IF(入牧日比較!$C$7-AD252&gt;0,0,AS251+1)</f>
        <v>#N/A</v>
      </c>
      <c r="AT252" t="e">
        <f>IF(入牧日比較!$C$7-AE252&gt;0,0,AT251+1)</f>
        <v>#N/A</v>
      </c>
      <c r="AU252" t="e">
        <f>IF(入牧日比較!$C$7-AF252&gt;0,0,AU251+1)</f>
        <v>#N/A</v>
      </c>
      <c r="AV252" s="1">
        <f t="shared" si="99"/>
        <v>42867</v>
      </c>
      <c r="AW252">
        <f t="shared" si="83"/>
        <v>0</v>
      </c>
    </row>
    <row r="253" spans="8:49" x14ac:dyDescent="0.45">
      <c r="H253" s="1" t="e">
        <f t="shared" si="100"/>
        <v>#N/A</v>
      </c>
      <c r="I253">
        <v>250</v>
      </c>
      <c r="J253" s="3">
        <f t="shared" si="80"/>
        <v>1065.5098834000914</v>
      </c>
      <c r="K253" s="3">
        <f t="shared" si="81"/>
        <v>1037.1858401105681</v>
      </c>
      <c r="L253" s="3">
        <f t="shared" si="82"/>
        <v>642.48961566809749</v>
      </c>
      <c r="M253" t="e">
        <f>IF(H253&lt;入牧日比較!$C$10,0,入牧日比較!$C$9*0.02*入牧日比較!$C$8)</f>
        <v>#N/A</v>
      </c>
      <c r="N253" t="e">
        <f>IF($H253&lt;入牧日比較!$C$11,0,入牧日比較!$C$9*0.02*入牧日比較!$C$8)</f>
        <v>#N/A</v>
      </c>
      <c r="O253" t="e">
        <f>IF($H253&lt;入牧日比較!$C$12,0,入牧日比較!$C$9*0.02*入牧日比較!$C$8)</f>
        <v>#N/A</v>
      </c>
      <c r="P253" t="e">
        <f>IF($H253&lt;入牧日比較!$C$13,0,入牧日比較!$C$9*0.02*入牧日比較!$C$8)</f>
        <v>#N/A</v>
      </c>
      <c r="Q253" t="e">
        <f>IF($H253&lt;入牧日比較!$C$14,0,入牧日比較!$C$9*0.02*入牧日比較!$C$8)</f>
        <v>#N/A</v>
      </c>
      <c r="R253" s="3" t="e">
        <f t="shared" si="84"/>
        <v>#N/A</v>
      </c>
      <c r="S253" s="3" t="e">
        <f t="shared" si="85"/>
        <v>#N/A</v>
      </c>
      <c r="T253" s="3" t="e">
        <f t="shared" si="86"/>
        <v>#N/A</v>
      </c>
      <c r="U253" s="3" t="e">
        <f t="shared" si="87"/>
        <v>#N/A</v>
      </c>
      <c r="V253" s="3" t="e">
        <f t="shared" si="88"/>
        <v>#N/A</v>
      </c>
      <c r="W253" s="3" t="e">
        <f t="shared" si="89"/>
        <v>#N/A</v>
      </c>
      <c r="X253" s="3" t="e">
        <f t="shared" si="90"/>
        <v>#N/A</v>
      </c>
      <c r="Y253" s="3" t="e">
        <f t="shared" si="91"/>
        <v>#N/A</v>
      </c>
      <c r="Z253" s="3" t="e">
        <f t="shared" si="92"/>
        <v>#N/A</v>
      </c>
      <c r="AA253" s="3" t="e">
        <f t="shared" si="93"/>
        <v>#N/A</v>
      </c>
      <c r="AB253" s="3" t="e">
        <f t="shared" si="94"/>
        <v>#N/A</v>
      </c>
      <c r="AC253" s="3" t="e">
        <f t="shared" si="95"/>
        <v>#N/A</v>
      </c>
      <c r="AD253" s="3" t="e">
        <f t="shared" si="96"/>
        <v>#N/A</v>
      </c>
      <c r="AE253" s="3" t="e">
        <f t="shared" si="97"/>
        <v>#N/A</v>
      </c>
      <c r="AF253" s="3" t="e">
        <f t="shared" si="98"/>
        <v>#N/A</v>
      </c>
      <c r="AG253" t="e">
        <f>IF(入牧日比較!$C$7-R253&gt;0,0,AG252+1)</f>
        <v>#N/A</v>
      </c>
      <c r="AH253" t="e">
        <f>IF(入牧日比較!$C$7-S253&gt;0,0,AH252+1)</f>
        <v>#N/A</v>
      </c>
      <c r="AI253" t="e">
        <f>IF(入牧日比較!$C$7-T253&gt;0,0,AI252+1)</f>
        <v>#N/A</v>
      </c>
      <c r="AJ253" t="e">
        <f>IF(入牧日比較!$C$7-U253&gt;0,0,AJ252+1)</f>
        <v>#N/A</v>
      </c>
      <c r="AK253" t="e">
        <f>IF(入牧日比較!$C$7-V253&gt;0,0,AK252+1)</f>
        <v>#N/A</v>
      </c>
      <c r="AL253" t="e">
        <f>IF(入牧日比較!$C$7-W253&gt;0,0,AL252+1)</f>
        <v>#N/A</v>
      </c>
      <c r="AM253" t="e">
        <f>IF(入牧日比較!$C$7-X253&gt;0,0,AM252+1)</f>
        <v>#N/A</v>
      </c>
      <c r="AN253" t="e">
        <f>IF(入牧日比較!$C$7-Y253&gt;0,0,AN252+1)</f>
        <v>#N/A</v>
      </c>
      <c r="AO253" t="e">
        <f>IF(入牧日比較!$C$7-Z253&gt;0,0,AO252+1)</f>
        <v>#N/A</v>
      </c>
      <c r="AP253" t="e">
        <f>IF(入牧日比較!$C$7-AA253&gt;0,0,AP252+1)</f>
        <v>#N/A</v>
      </c>
      <c r="AQ253" t="e">
        <f>IF(入牧日比較!$C$7-AB253&gt;0,0,AQ252+1)</f>
        <v>#N/A</v>
      </c>
      <c r="AR253" t="e">
        <f>IF(入牧日比較!$C$7-AC253&gt;0,0,AR252+1)</f>
        <v>#N/A</v>
      </c>
      <c r="AS253" t="e">
        <f>IF(入牧日比較!$C$7-AD253&gt;0,0,AS252+1)</f>
        <v>#N/A</v>
      </c>
      <c r="AT253" t="e">
        <f>IF(入牧日比較!$C$7-AE253&gt;0,0,AT252+1)</f>
        <v>#N/A</v>
      </c>
      <c r="AU253" t="e">
        <f>IF(入牧日比較!$C$7-AF253&gt;0,0,AU252+1)</f>
        <v>#N/A</v>
      </c>
      <c r="AV253" s="1">
        <f t="shared" si="99"/>
        <v>42868</v>
      </c>
      <c r="AW253">
        <f t="shared" si="83"/>
        <v>0</v>
      </c>
    </row>
    <row r="254" spans="8:49" x14ac:dyDescent="0.45">
      <c r="H254" s="1" t="e">
        <f t="shared" si="100"/>
        <v>#N/A</v>
      </c>
      <c r="I254">
        <v>251</v>
      </c>
      <c r="J254" s="3">
        <f t="shared" si="80"/>
        <v>1066.1907453540275</v>
      </c>
      <c r="K254" s="3">
        <f t="shared" si="81"/>
        <v>1037.2816823256212</v>
      </c>
      <c r="L254" s="3">
        <f t="shared" si="82"/>
        <v>642.56276301662888</v>
      </c>
      <c r="M254" t="e">
        <f>IF(H254&lt;入牧日比較!$C$10,0,入牧日比較!$C$9*0.02*入牧日比較!$C$8)</f>
        <v>#N/A</v>
      </c>
      <c r="N254" t="e">
        <f>IF($H254&lt;入牧日比較!$C$11,0,入牧日比較!$C$9*0.02*入牧日比較!$C$8)</f>
        <v>#N/A</v>
      </c>
      <c r="O254" t="e">
        <f>IF($H254&lt;入牧日比較!$C$12,0,入牧日比較!$C$9*0.02*入牧日比較!$C$8)</f>
        <v>#N/A</v>
      </c>
      <c r="P254" t="e">
        <f>IF($H254&lt;入牧日比較!$C$13,0,入牧日比較!$C$9*0.02*入牧日比較!$C$8)</f>
        <v>#N/A</v>
      </c>
      <c r="Q254" t="e">
        <f>IF($H254&lt;入牧日比較!$C$14,0,入牧日比較!$C$9*0.02*入牧日比較!$C$8)</f>
        <v>#N/A</v>
      </c>
      <c r="R254" s="3" t="e">
        <f t="shared" si="84"/>
        <v>#N/A</v>
      </c>
      <c r="S254" s="3" t="e">
        <f t="shared" si="85"/>
        <v>#N/A</v>
      </c>
      <c r="T254" s="3" t="e">
        <f t="shared" si="86"/>
        <v>#N/A</v>
      </c>
      <c r="U254" s="3" t="e">
        <f t="shared" si="87"/>
        <v>#N/A</v>
      </c>
      <c r="V254" s="3" t="e">
        <f t="shared" si="88"/>
        <v>#N/A</v>
      </c>
      <c r="W254" s="3" t="e">
        <f t="shared" si="89"/>
        <v>#N/A</v>
      </c>
      <c r="X254" s="3" t="e">
        <f t="shared" si="90"/>
        <v>#N/A</v>
      </c>
      <c r="Y254" s="3" t="e">
        <f t="shared" si="91"/>
        <v>#N/A</v>
      </c>
      <c r="Z254" s="3" t="e">
        <f t="shared" si="92"/>
        <v>#N/A</v>
      </c>
      <c r="AA254" s="3" t="e">
        <f t="shared" si="93"/>
        <v>#N/A</v>
      </c>
      <c r="AB254" s="3" t="e">
        <f t="shared" si="94"/>
        <v>#N/A</v>
      </c>
      <c r="AC254" s="3" t="e">
        <f t="shared" si="95"/>
        <v>#N/A</v>
      </c>
      <c r="AD254" s="3" t="e">
        <f t="shared" si="96"/>
        <v>#N/A</v>
      </c>
      <c r="AE254" s="3" t="e">
        <f t="shared" si="97"/>
        <v>#N/A</v>
      </c>
      <c r="AF254" s="3" t="e">
        <f t="shared" si="98"/>
        <v>#N/A</v>
      </c>
      <c r="AG254" t="e">
        <f>IF(入牧日比較!$C$7-R254&gt;0,0,AG253+1)</f>
        <v>#N/A</v>
      </c>
      <c r="AH254" t="e">
        <f>IF(入牧日比較!$C$7-S254&gt;0,0,AH253+1)</f>
        <v>#N/A</v>
      </c>
      <c r="AI254" t="e">
        <f>IF(入牧日比較!$C$7-T254&gt;0,0,AI253+1)</f>
        <v>#N/A</v>
      </c>
      <c r="AJ254" t="e">
        <f>IF(入牧日比較!$C$7-U254&gt;0,0,AJ253+1)</f>
        <v>#N/A</v>
      </c>
      <c r="AK254" t="e">
        <f>IF(入牧日比較!$C$7-V254&gt;0,0,AK253+1)</f>
        <v>#N/A</v>
      </c>
      <c r="AL254" t="e">
        <f>IF(入牧日比較!$C$7-W254&gt;0,0,AL253+1)</f>
        <v>#N/A</v>
      </c>
      <c r="AM254" t="e">
        <f>IF(入牧日比較!$C$7-X254&gt;0,0,AM253+1)</f>
        <v>#N/A</v>
      </c>
      <c r="AN254" t="e">
        <f>IF(入牧日比較!$C$7-Y254&gt;0,0,AN253+1)</f>
        <v>#N/A</v>
      </c>
      <c r="AO254" t="e">
        <f>IF(入牧日比較!$C$7-Z254&gt;0,0,AO253+1)</f>
        <v>#N/A</v>
      </c>
      <c r="AP254" t="e">
        <f>IF(入牧日比較!$C$7-AA254&gt;0,0,AP253+1)</f>
        <v>#N/A</v>
      </c>
      <c r="AQ254" t="e">
        <f>IF(入牧日比較!$C$7-AB254&gt;0,0,AQ253+1)</f>
        <v>#N/A</v>
      </c>
      <c r="AR254" t="e">
        <f>IF(入牧日比較!$C$7-AC254&gt;0,0,AR253+1)</f>
        <v>#N/A</v>
      </c>
      <c r="AS254" t="e">
        <f>IF(入牧日比較!$C$7-AD254&gt;0,0,AS253+1)</f>
        <v>#N/A</v>
      </c>
      <c r="AT254" t="e">
        <f>IF(入牧日比較!$C$7-AE254&gt;0,0,AT253+1)</f>
        <v>#N/A</v>
      </c>
      <c r="AU254" t="e">
        <f>IF(入牧日比較!$C$7-AF254&gt;0,0,AU253+1)</f>
        <v>#N/A</v>
      </c>
      <c r="AV254" s="1">
        <f t="shared" si="99"/>
        <v>42869</v>
      </c>
      <c r="AW254">
        <f t="shared" si="83"/>
        <v>0</v>
      </c>
    </row>
    <row r="255" spans="8:49" x14ac:dyDescent="0.45">
      <c r="H255" s="1" t="e">
        <f t="shared" si="100"/>
        <v>#N/A</v>
      </c>
      <c r="I255">
        <v>252</v>
      </c>
      <c r="J255" s="3">
        <f t="shared" si="80"/>
        <v>1066.8569713302522</v>
      </c>
      <c r="K255" s="3">
        <f t="shared" si="81"/>
        <v>1037.3745085791857</v>
      </c>
      <c r="L255" s="3">
        <f t="shared" si="82"/>
        <v>642.63372738161297</v>
      </c>
      <c r="M255" t="e">
        <f>IF(H255&lt;入牧日比較!$C$10,0,入牧日比較!$C$9*0.02*入牧日比較!$C$8)</f>
        <v>#N/A</v>
      </c>
      <c r="N255" t="e">
        <f>IF($H255&lt;入牧日比較!$C$11,0,入牧日比較!$C$9*0.02*入牧日比較!$C$8)</f>
        <v>#N/A</v>
      </c>
      <c r="O255" t="e">
        <f>IF($H255&lt;入牧日比較!$C$12,0,入牧日比較!$C$9*0.02*入牧日比較!$C$8)</f>
        <v>#N/A</v>
      </c>
      <c r="P255" t="e">
        <f>IF($H255&lt;入牧日比較!$C$13,0,入牧日比較!$C$9*0.02*入牧日比較!$C$8)</f>
        <v>#N/A</v>
      </c>
      <c r="Q255" t="e">
        <f>IF($H255&lt;入牧日比較!$C$14,0,入牧日比較!$C$9*0.02*入牧日比較!$C$8)</f>
        <v>#N/A</v>
      </c>
      <c r="R255" s="3" t="e">
        <f t="shared" si="84"/>
        <v>#N/A</v>
      </c>
      <c r="S255" s="3" t="e">
        <f t="shared" si="85"/>
        <v>#N/A</v>
      </c>
      <c r="T255" s="3" t="e">
        <f t="shared" si="86"/>
        <v>#N/A</v>
      </c>
      <c r="U255" s="3" t="e">
        <f t="shared" si="87"/>
        <v>#N/A</v>
      </c>
      <c r="V255" s="3" t="e">
        <f t="shared" si="88"/>
        <v>#N/A</v>
      </c>
      <c r="W255" s="3" t="e">
        <f t="shared" si="89"/>
        <v>#N/A</v>
      </c>
      <c r="X255" s="3" t="e">
        <f t="shared" si="90"/>
        <v>#N/A</v>
      </c>
      <c r="Y255" s="3" t="e">
        <f t="shared" si="91"/>
        <v>#N/A</v>
      </c>
      <c r="Z255" s="3" t="e">
        <f t="shared" si="92"/>
        <v>#N/A</v>
      </c>
      <c r="AA255" s="3" t="e">
        <f t="shared" si="93"/>
        <v>#N/A</v>
      </c>
      <c r="AB255" s="3" t="e">
        <f t="shared" si="94"/>
        <v>#N/A</v>
      </c>
      <c r="AC255" s="3" t="e">
        <f t="shared" si="95"/>
        <v>#N/A</v>
      </c>
      <c r="AD255" s="3" t="e">
        <f t="shared" si="96"/>
        <v>#N/A</v>
      </c>
      <c r="AE255" s="3" t="e">
        <f t="shared" si="97"/>
        <v>#N/A</v>
      </c>
      <c r="AF255" s="3" t="e">
        <f t="shared" si="98"/>
        <v>#N/A</v>
      </c>
      <c r="AG255" t="e">
        <f>IF(入牧日比較!$C$7-R255&gt;0,0,AG254+1)</f>
        <v>#N/A</v>
      </c>
      <c r="AH255" t="e">
        <f>IF(入牧日比較!$C$7-S255&gt;0,0,AH254+1)</f>
        <v>#N/A</v>
      </c>
      <c r="AI255" t="e">
        <f>IF(入牧日比較!$C$7-T255&gt;0,0,AI254+1)</f>
        <v>#N/A</v>
      </c>
      <c r="AJ255" t="e">
        <f>IF(入牧日比較!$C$7-U255&gt;0,0,AJ254+1)</f>
        <v>#N/A</v>
      </c>
      <c r="AK255" t="e">
        <f>IF(入牧日比較!$C$7-V255&gt;0,0,AK254+1)</f>
        <v>#N/A</v>
      </c>
      <c r="AL255" t="e">
        <f>IF(入牧日比較!$C$7-W255&gt;0,0,AL254+1)</f>
        <v>#N/A</v>
      </c>
      <c r="AM255" t="e">
        <f>IF(入牧日比較!$C$7-X255&gt;0,0,AM254+1)</f>
        <v>#N/A</v>
      </c>
      <c r="AN255" t="e">
        <f>IF(入牧日比較!$C$7-Y255&gt;0,0,AN254+1)</f>
        <v>#N/A</v>
      </c>
      <c r="AO255" t="e">
        <f>IF(入牧日比較!$C$7-Z255&gt;0,0,AO254+1)</f>
        <v>#N/A</v>
      </c>
      <c r="AP255" t="e">
        <f>IF(入牧日比較!$C$7-AA255&gt;0,0,AP254+1)</f>
        <v>#N/A</v>
      </c>
      <c r="AQ255" t="e">
        <f>IF(入牧日比較!$C$7-AB255&gt;0,0,AQ254+1)</f>
        <v>#N/A</v>
      </c>
      <c r="AR255" t="e">
        <f>IF(入牧日比較!$C$7-AC255&gt;0,0,AR254+1)</f>
        <v>#N/A</v>
      </c>
      <c r="AS255" t="e">
        <f>IF(入牧日比較!$C$7-AD255&gt;0,0,AS254+1)</f>
        <v>#N/A</v>
      </c>
      <c r="AT255" t="e">
        <f>IF(入牧日比較!$C$7-AE255&gt;0,0,AT254+1)</f>
        <v>#N/A</v>
      </c>
      <c r="AU255" t="e">
        <f>IF(入牧日比較!$C$7-AF255&gt;0,0,AU254+1)</f>
        <v>#N/A</v>
      </c>
      <c r="AV255" s="1">
        <f t="shared" si="99"/>
        <v>42870</v>
      </c>
      <c r="AW255">
        <f t="shared" si="83"/>
        <v>0</v>
      </c>
    </row>
    <row r="256" spans="8:49" x14ac:dyDescent="0.45">
      <c r="H256" s="1" t="e">
        <f t="shared" si="100"/>
        <v>#N/A</v>
      </c>
      <c r="I256">
        <v>253</v>
      </c>
      <c r="J256" s="3">
        <f t="shared" si="80"/>
        <v>1067.5088668401663</v>
      </c>
      <c r="K256" s="3">
        <f t="shared" si="81"/>
        <v>1037.4644135194837</v>
      </c>
      <c r="L256" s="3">
        <f t="shared" si="82"/>
        <v>642.70257367999466</v>
      </c>
      <c r="M256" t="e">
        <f>IF(H256&lt;入牧日比較!$C$10,0,入牧日比較!$C$9*0.02*入牧日比較!$C$8)</f>
        <v>#N/A</v>
      </c>
      <c r="N256" t="e">
        <f>IF($H256&lt;入牧日比較!$C$11,0,入牧日比較!$C$9*0.02*入牧日比較!$C$8)</f>
        <v>#N/A</v>
      </c>
      <c r="O256" t="e">
        <f>IF($H256&lt;入牧日比較!$C$12,0,入牧日比較!$C$9*0.02*入牧日比較!$C$8)</f>
        <v>#N/A</v>
      </c>
      <c r="P256" t="e">
        <f>IF($H256&lt;入牧日比較!$C$13,0,入牧日比較!$C$9*0.02*入牧日比較!$C$8)</f>
        <v>#N/A</v>
      </c>
      <c r="Q256" t="e">
        <f>IF($H256&lt;入牧日比較!$C$14,0,入牧日比較!$C$9*0.02*入牧日比較!$C$8)</f>
        <v>#N/A</v>
      </c>
      <c r="R256" s="3" t="e">
        <f t="shared" si="84"/>
        <v>#N/A</v>
      </c>
      <c r="S256" s="3" t="e">
        <f t="shared" si="85"/>
        <v>#N/A</v>
      </c>
      <c r="T256" s="3" t="e">
        <f t="shared" si="86"/>
        <v>#N/A</v>
      </c>
      <c r="U256" s="3" t="e">
        <f t="shared" si="87"/>
        <v>#N/A</v>
      </c>
      <c r="V256" s="3" t="e">
        <f t="shared" si="88"/>
        <v>#N/A</v>
      </c>
      <c r="W256" s="3" t="e">
        <f t="shared" si="89"/>
        <v>#N/A</v>
      </c>
      <c r="X256" s="3" t="e">
        <f t="shared" si="90"/>
        <v>#N/A</v>
      </c>
      <c r="Y256" s="3" t="e">
        <f t="shared" si="91"/>
        <v>#N/A</v>
      </c>
      <c r="Z256" s="3" t="e">
        <f t="shared" si="92"/>
        <v>#N/A</v>
      </c>
      <c r="AA256" s="3" t="e">
        <f t="shared" si="93"/>
        <v>#N/A</v>
      </c>
      <c r="AB256" s="3" t="e">
        <f t="shared" si="94"/>
        <v>#N/A</v>
      </c>
      <c r="AC256" s="3" t="e">
        <f t="shared" si="95"/>
        <v>#N/A</v>
      </c>
      <c r="AD256" s="3" t="e">
        <f t="shared" si="96"/>
        <v>#N/A</v>
      </c>
      <c r="AE256" s="3" t="e">
        <f t="shared" si="97"/>
        <v>#N/A</v>
      </c>
      <c r="AF256" s="3" t="e">
        <f t="shared" si="98"/>
        <v>#N/A</v>
      </c>
      <c r="AG256" t="e">
        <f>IF(入牧日比較!$C$7-R256&gt;0,0,AG255+1)</f>
        <v>#N/A</v>
      </c>
      <c r="AH256" t="e">
        <f>IF(入牧日比較!$C$7-S256&gt;0,0,AH255+1)</f>
        <v>#N/A</v>
      </c>
      <c r="AI256" t="e">
        <f>IF(入牧日比較!$C$7-T256&gt;0,0,AI255+1)</f>
        <v>#N/A</v>
      </c>
      <c r="AJ256" t="e">
        <f>IF(入牧日比較!$C$7-U256&gt;0,0,AJ255+1)</f>
        <v>#N/A</v>
      </c>
      <c r="AK256" t="e">
        <f>IF(入牧日比較!$C$7-V256&gt;0,0,AK255+1)</f>
        <v>#N/A</v>
      </c>
      <c r="AL256" t="e">
        <f>IF(入牧日比較!$C$7-W256&gt;0,0,AL255+1)</f>
        <v>#N/A</v>
      </c>
      <c r="AM256" t="e">
        <f>IF(入牧日比較!$C$7-X256&gt;0,0,AM255+1)</f>
        <v>#N/A</v>
      </c>
      <c r="AN256" t="e">
        <f>IF(入牧日比較!$C$7-Y256&gt;0,0,AN255+1)</f>
        <v>#N/A</v>
      </c>
      <c r="AO256" t="e">
        <f>IF(入牧日比較!$C$7-Z256&gt;0,0,AO255+1)</f>
        <v>#N/A</v>
      </c>
      <c r="AP256" t="e">
        <f>IF(入牧日比較!$C$7-AA256&gt;0,0,AP255+1)</f>
        <v>#N/A</v>
      </c>
      <c r="AQ256" t="e">
        <f>IF(入牧日比較!$C$7-AB256&gt;0,0,AQ255+1)</f>
        <v>#N/A</v>
      </c>
      <c r="AR256" t="e">
        <f>IF(入牧日比較!$C$7-AC256&gt;0,0,AR255+1)</f>
        <v>#N/A</v>
      </c>
      <c r="AS256" t="e">
        <f>IF(入牧日比較!$C$7-AD256&gt;0,0,AS255+1)</f>
        <v>#N/A</v>
      </c>
      <c r="AT256" t="e">
        <f>IF(入牧日比較!$C$7-AE256&gt;0,0,AT255+1)</f>
        <v>#N/A</v>
      </c>
      <c r="AU256" t="e">
        <f>IF(入牧日比較!$C$7-AF256&gt;0,0,AU255+1)</f>
        <v>#N/A</v>
      </c>
      <c r="AV256" s="1">
        <f t="shared" si="99"/>
        <v>42871</v>
      </c>
      <c r="AW256">
        <f t="shared" si="83"/>
        <v>0</v>
      </c>
    </row>
    <row r="257" spans="8:49" x14ac:dyDescent="0.45">
      <c r="H257" s="1" t="e">
        <f t="shared" si="100"/>
        <v>#N/A</v>
      </c>
      <c r="I257">
        <v>254</v>
      </c>
      <c r="J257" s="3">
        <f t="shared" si="80"/>
        <v>1068.1467314167994</v>
      </c>
      <c r="K257" s="3">
        <f t="shared" si="81"/>
        <v>1037.5514888404741</v>
      </c>
      <c r="L257" s="3">
        <f t="shared" si="82"/>
        <v>642.76936491188451</v>
      </c>
      <c r="M257" t="e">
        <f>IF(H257&lt;入牧日比較!$C$10,0,入牧日比較!$C$9*0.02*入牧日比較!$C$8)</f>
        <v>#N/A</v>
      </c>
      <c r="N257" t="e">
        <f>IF($H257&lt;入牧日比較!$C$11,0,入牧日比較!$C$9*0.02*入牧日比較!$C$8)</f>
        <v>#N/A</v>
      </c>
      <c r="O257" t="e">
        <f>IF($H257&lt;入牧日比較!$C$12,0,入牧日比較!$C$9*0.02*入牧日比較!$C$8)</f>
        <v>#N/A</v>
      </c>
      <c r="P257" t="e">
        <f>IF($H257&lt;入牧日比較!$C$13,0,入牧日比較!$C$9*0.02*入牧日比較!$C$8)</f>
        <v>#N/A</v>
      </c>
      <c r="Q257" t="e">
        <f>IF($H257&lt;入牧日比較!$C$14,0,入牧日比較!$C$9*0.02*入牧日比較!$C$8)</f>
        <v>#N/A</v>
      </c>
      <c r="R257" s="3" t="e">
        <f t="shared" si="84"/>
        <v>#N/A</v>
      </c>
      <c r="S257" s="3" t="e">
        <f t="shared" si="85"/>
        <v>#N/A</v>
      </c>
      <c r="T257" s="3" t="e">
        <f t="shared" si="86"/>
        <v>#N/A</v>
      </c>
      <c r="U257" s="3" t="e">
        <f t="shared" si="87"/>
        <v>#N/A</v>
      </c>
      <c r="V257" s="3" t="e">
        <f t="shared" si="88"/>
        <v>#N/A</v>
      </c>
      <c r="W257" s="3" t="e">
        <f t="shared" si="89"/>
        <v>#N/A</v>
      </c>
      <c r="X257" s="3" t="e">
        <f t="shared" si="90"/>
        <v>#N/A</v>
      </c>
      <c r="Y257" s="3" t="e">
        <f t="shared" si="91"/>
        <v>#N/A</v>
      </c>
      <c r="Z257" s="3" t="e">
        <f t="shared" si="92"/>
        <v>#N/A</v>
      </c>
      <c r="AA257" s="3" t="e">
        <f t="shared" si="93"/>
        <v>#N/A</v>
      </c>
      <c r="AB257" s="3" t="e">
        <f t="shared" si="94"/>
        <v>#N/A</v>
      </c>
      <c r="AC257" s="3" t="e">
        <f t="shared" si="95"/>
        <v>#N/A</v>
      </c>
      <c r="AD257" s="3" t="e">
        <f t="shared" si="96"/>
        <v>#N/A</v>
      </c>
      <c r="AE257" s="3" t="e">
        <f t="shared" si="97"/>
        <v>#N/A</v>
      </c>
      <c r="AF257" s="3" t="e">
        <f t="shared" si="98"/>
        <v>#N/A</v>
      </c>
      <c r="AG257" t="e">
        <f>IF(入牧日比較!$C$7-R257&gt;0,0,AG256+1)</f>
        <v>#N/A</v>
      </c>
      <c r="AH257" t="e">
        <f>IF(入牧日比較!$C$7-S257&gt;0,0,AH256+1)</f>
        <v>#N/A</v>
      </c>
      <c r="AI257" t="e">
        <f>IF(入牧日比較!$C$7-T257&gt;0,0,AI256+1)</f>
        <v>#N/A</v>
      </c>
      <c r="AJ257" t="e">
        <f>IF(入牧日比較!$C$7-U257&gt;0,0,AJ256+1)</f>
        <v>#N/A</v>
      </c>
      <c r="AK257" t="e">
        <f>IF(入牧日比較!$C$7-V257&gt;0,0,AK256+1)</f>
        <v>#N/A</v>
      </c>
      <c r="AL257" t="e">
        <f>IF(入牧日比較!$C$7-W257&gt;0,0,AL256+1)</f>
        <v>#N/A</v>
      </c>
      <c r="AM257" t="e">
        <f>IF(入牧日比較!$C$7-X257&gt;0,0,AM256+1)</f>
        <v>#N/A</v>
      </c>
      <c r="AN257" t="e">
        <f>IF(入牧日比較!$C$7-Y257&gt;0,0,AN256+1)</f>
        <v>#N/A</v>
      </c>
      <c r="AO257" t="e">
        <f>IF(入牧日比較!$C$7-Z257&gt;0,0,AO256+1)</f>
        <v>#N/A</v>
      </c>
      <c r="AP257" t="e">
        <f>IF(入牧日比較!$C$7-AA257&gt;0,0,AP256+1)</f>
        <v>#N/A</v>
      </c>
      <c r="AQ257" t="e">
        <f>IF(入牧日比較!$C$7-AB257&gt;0,0,AQ256+1)</f>
        <v>#N/A</v>
      </c>
      <c r="AR257" t="e">
        <f>IF(入牧日比較!$C$7-AC257&gt;0,0,AR256+1)</f>
        <v>#N/A</v>
      </c>
      <c r="AS257" t="e">
        <f>IF(入牧日比較!$C$7-AD257&gt;0,0,AS256+1)</f>
        <v>#N/A</v>
      </c>
      <c r="AT257" t="e">
        <f>IF(入牧日比較!$C$7-AE257&gt;0,0,AT256+1)</f>
        <v>#N/A</v>
      </c>
      <c r="AU257" t="e">
        <f>IF(入牧日比較!$C$7-AF257&gt;0,0,AU256+1)</f>
        <v>#N/A</v>
      </c>
      <c r="AV257" s="1">
        <f t="shared" si="99"/>
        <v>42872</v>
      </c>
      <c r="AW257">
        <f t="shared" si="83"/>
        <v>0</v>
      </c>
    </row>
    <row r="258" spans="8:49" x14ac:dyDescent="0.45">
      <c r="H258" s="1" t="e">
        <f t="shared" si="100"/>
        <v>#N/A</v>
      </c>
      <c r="I258">
        <v>255</v>
      </c>
      <c r="J258" s="3">
        <f t="shared" si="80"/>
        <v>1068.7708587140339</v>
      </c>
      <c r="K258" s="3">
        <f t="shared" si="81"/>
        <v>1037.635823373068</v>
      </c>
      <c r="L258" s="3">
        <f t="shared" si="82"/>
        <v>642.83416221635127</v>
      </c>
      <c r="M258" t="e">
        <f>IF(H258&lt;入牧日比較!$C$10,0,入牧日比較!$C$9*0.02*入牧日比較!$C$8)</f>
        <v>#N/A</v>
      </c>
      <c r="N258" t="e">
        <f>IF($H258&lt;入牧日比較!$C$11,0,入牧日比較!$C$9*0.02*入牧日比較!$C$8)</f>
        <v>#N/A</v>
      </c>
      <c r="O258" t="e">
        <f>IF($H258&lt;入牧日比較!$C$12,0,入牧日比較!$C$9*0.02*入牧日比較!$C$8)</f>
        <v>#N/A</v>
      </c>
      <c r="P258" t="e">
        <f>IF($H258&lt;入牧日比較!$C$13,0,入牧日比較!$C$9*0.02*入牧日比較!$C$8)</f>
        <v>#N/A</v>
      </c>
      <c r="Q258" t="e">
        <f>IF($H258&lt;入牧日比較!$C$14,0,入牧日比較!$C$9*0.02*入牧日比較!$C$8)</f>
        <v>#N/A</v>
      </c>
      <c r="R258" s="3" t="e">
        <f t="shared" si="84"/>
        <v>#N/A</v>
      </c>
      <c r="S258" s="3" t="e">
        <f t="shared" si="85"/>
        <v>#N/A</v>
      </c>
      <c r="T258" s="3" t="e">
        <f t="shared" si="86"/>
        <v>#N/A</v>
      </c>
      <c r="U258" s="3" t="e">
        <f t="shared" si="87"/>
        <v>#N/A</v>
      </c>
      <c r="V258" s="3" t="e">
        <f t="shared" si="88"/>
        <v>#N/A</v>
      </c>
      <c r="W258" s="3" t="e">
        <f t="shared" si="89"/>
        <v>#N/A</v>
      </c>
      <c r="X258" s="3" t="e">
        <f t="shared" si="90"/>
        <v>#N/A</v>
      </c>
      <c r="Y258" s="3" t="e">
        <f t="shared" si="91"/>
        <v>#N/A</v>
      </c>
      <c r="Z258" s="3" t="e">
        <f t="shared" si="92"/>
        <v>#N/A</v>
      </c>
      <c r="AA258" s="3" t="e">
        <f t="shared" si="93"/>
        <v>#N/A</v>
      </c>
      <c r="AB258" s="3" t="e">
        <f t="shared" si="94"/>
        <v>#N/A</v>
      </c>
      <c r="AC258" s="3" t="e">
        <f t="shared" si="95"/>
        <v>#N/A</v>
      </c>
      <c r="AD258" s="3" t="e">
        <f t="shared" si="96"/>
        <v>#N/A</v>
      </c>
      <c r="AE258" s="3" t="e">
        <f t="shared" si="97"/>
        <v>#N/A</v>
      </c>
      <c r="AF258" s="3" t="e">
        <f t="shared" si="98"/>
        <v>#N/A</v>
      </c>
      <c r="AG258" t="e">
        <f>IF(入牧日比較!$C$7-R258&gt;0,0,AG257+1)</f>
        <v>#N/A</v>
      </c>
      <c r="AH258" t="e">
        <f>IF(入牧日比較!$C$7-S258&gt;0,0,AH257+1)</f>
        <v>#N/A</v>
      </c>
      <c r="AI258" t="e">
        <f>IF(入牧日比較!$C$7-T258&gt;0,0,AI257+1)</f>
        <v>#N/A</v>
      </c>
      <c r="AJ258" t="e">
        <f>IF(入牧日比較!$C$7-U258&gt;0,0,AJ257+1)</f>
        <v>#N/A</v>
      </c>
      <c r="AK258" t="e">
        <f>IF(入牧日比較!$C$7-V258&gt;0,0,AK257+1)</f>
        <v>#N/A</v>
      </c>
      <c r="AL258" t="e">
        <f>IF(入牧日比較!$C$7-W258&gt;0,0,AL257+1)</f>
        <v>#N/A</v>
      </c>
      <c r="AM258" t="e">
        <f>IF(入牧日比較!$C$7-X258&gt;0,0,AM257+1)</f>
        <v>#N/A</v>
      </c>
      <c r="AN258" t="e">
        <f>IF(入牧日比較!$C$7-Y258&gt;0,0,AN257+1)</f>
        <v>#N/A</v>
      </c>
      <c r="AO258" t="e">
        <f>IF(入牧日比較!$C$7-Z258&gt;0,0,AO257+1)</f>
        <v>#N/A</v>
      </c>
      <c r="AP258" t="e">
        <f>IF(入牧日比較!$C$7-AA258&gt;0,0,AP257+1)</f>
        <v>#N/A</v>
      </c>
      <c r="AQ258" t="e">
        <f>IF(入牧日比較!$C$7-AB258&gt;0,0,AQ257+1)</f>
        <v>#N/A</v>
      </c>
      <c r="AR258" t="e">
        <f>IF(入牧日比較!$C$7-AC258&gt;0,0,AR257+1)</f>
        <v>#N/A</v>
      </c>
      <c r="AS258" t="e">
        <f>IF(入牧日比較!$C$7-AD258&gt;0,0,AS257+1)</f>
        <v>#N/A</v>
      </c>
      <c r="AT258" t="e">
        <f>IF(入牧日比較!$C$7-AE258&gt;0,0,AT257+1)</f>
        <v>#N/A</v>
      </c>
      <c r="AU258" t="e">
        <f>IF(入牧日比較!$C$7-AF258&gt;0,0,AU257+1)</f>
        <v>#N/A</v>
      </c>
      <c r="AV258" s="1">
        <f t="shared" si="99"/>
        <v>42873</v>
      </c>
      <c r="AW258">
        <f t="shared" si="83"/>
        <v>0</v>
      </c>
    </row>
    <row r="259" spans="8:49" x14ac:dyDescent="0.45">
      <c r="H259" s="1" t="e">
        <f t="shared" si="100"/>
        <v>#N/A</v>
      </c>
      <c r="I259">
        <v>256</v>
      </c>
      <c r="J259" s="3">
        <f t="shared" si="80"/>
        <v>1069.3815366050117</v>
      </c>
      <c r="K259" s="3">
        <f t="shared" si="81"/>
        <v>1037.7175031735869</v>
      </c>
      <c r="L259" s="3">
        <f t="shared" si="82"/>
        <v>642.89702492563765</v>
      </c>
      <c r="M259" t="e">
        <f>IF(H259&lt;入牧日比較!$C$10,0,入牧日比較!$C$9*0.02*入牧日比較!$C$8)</f>
        <v>#N/A</v>
      </c>
      <c r="N259" t="e">
        <f>IF($H259&lt;入牧日比較!$C$11,0,入牧日比較!$C$9*0.02*入牧日比較!$C$8)</f>
        <v>#N/A</v>
      </c>
      <c r="O259" t="e">
        <f>IF($H259&lt;入牧日比較!$C$12,0,入牧日比較!$C$9*0.02*入牧日比較!$C$8)</f>
        <v>#N/A</v>
      </c>
      <c r="P259" t="e">
        <f>IF($H259&lt;入牧日比較!$C$13,0,入牧日比較!$C$9*0.02*入牧日比較!$C$8)</f>
        <v>#N/A</v>
      </c>
      <c r="Q259" t="e">
        <f>IF($H259&lt;入牧日比較!$C$14,0,入牧日比較!$C$9*0.02*入牧日比較!$C$8)</f>
        <v>#N/A</v>
      </c>
      <c r="R259" s="3" t="e">
        <f t="shared" si="84"/>
        <v>#N/A</v>
      </c>
      <c r="S259" s="3" t="e">
        <f t="shared" si="85"/>
        <v>#N/A</v>
      </c>
      <c r="T259" s="3" t="e">
        <f t="shared" si="86"/>
        <v>#N/A</v>
      </c>
      <c r="U259" s="3" t="e">
        <f t="shared" si="87"/>
        <v>#N/A</v>
      </c>
      <c r="V259" s="3" t="e">
        <f t="shared" si="88"/>
        <v>#N/A</v>
      </c>
      <c r="W259" s="3" t="e">
        <f t="shared" si="89"/>
        <v>#N/A</v>
      </c>
      <c r="X259" s="3" t="e">
        <f t="shared" si="90"/>
        <v>#N/A</v>
      </c>
      <c r="Y259" s="3" t="e">
        <f t="shared" si="91"/>
        <v>#N/A</v>
      </c>
      <c r="Z259" s="3" t="e">
        <f t="shared" si="92"/>
        <v>#N/A</v>
      </c>
      <c r="AA259" s="3" t="e">
        <f t="shared" si="93"/>
        <v>#N/A</v>
      </c>
      <c r="AB259" s="3" t="e">
        <f t="shared" si="94"/>
        <v>#N/A</v>
      </c>
      <c r="AC259" s="3" t="e">
        <f t="shared" si="95"/>
        <v>#N/A</v>
      </c>
      <c r="AD259" s="3" t="e">
        <f t="shared" si="96"/>
        <v>#N/A</v>
      </c>
      <c r="AE259" s="3" t="e">
        <f t="shared" si="97"/>
        <v>#N/A</v>
      </c>
      <c r="AF259" s="3" t="e">
        <f t="shared" si="98"/>
        <v>#N/A</v>
      </c>
      <c r="AG259" t="e">
        <f>IF(入牧日比較!$C$7-R259&gt;0,0,AG258+1)</f>
        <v>#N/A</v>
      </c>
      <c r="AH259" t="e">
        <f>IF(入牧日比較!$C$7-S259&gt;0,0,AH258+1)</f>
        <v>#N/A</v>
      </c>
      <c r="AI259" t="e">
        <f>IF(入牧日比較!$C$7-T259&gt;0,0,AI258+1)</f>
        <v>#N/A</v>
      </c>
      <c r="AJ259" t="e">
        <f>IF(入牧日比較!$C$7-U259&gt;0,0,AJ258+1)</f>
        <v>#N/A</v>
      </c>
      <c r="AK259" t="e">
        <f>IF(入牧日比較!$C$7-V259&gt;0,0,AK258+1)</f>
        <v>#N/A</v>
      </c>
      <c r="AL259" t="e">
        <f>IF(入牧日比較!$C$7-W259&gt;0,0,AL258+1)</f>
        <v>#N/A</v>
      </c>
      <c r="AM259" t="e">
        <f>IF(入牧日比較!$C$7-X259&gt;0,0,AM258+1)</f>
        <v>#N/A</v>
      </c>
      <c r="AN259" t="e">
        <f>IF(入牧日比較!$C$7-Y259&gt;0,0,AN258+1)</f>
        <v>#N/A</v>
      </c>
      <c r="AO259" t="e">
        <f>IF(入牧日比較!$C$7-Z259&gt;0,0,AO258+1)</f>
        <v>#N/A</v>
      </c>
      <c r="AP259" t="e">
        <f>IF(入牧日比較!$C$7-AA259&gt;0,0,AP258+1)</f>
        <v>#N/A</v>
      </c>
      <c r="AQ259" t="e">
        <f>IF(入牧日比較!$C$7-AB259&gt;0,0,AQ258+1)</f>
        <v>#N/A</v>
      </c>
      <c r="AR259" t="e">
        <f>IF(入牧日比較!$C$7-AC259&gt;0,0,AR258+1)</f>
        <v>#N/A</v>
      </c>
      <c r="AS259" t="e">
        <f>IF(入牧日比較!$C$7-AD259&gt;0,0,AS258+1)</f>
        <v>#N/A</v>
      </c>
      <c r="AT259" t="e">
        <f>IF(入牧日比較!$C$7-AE259&gt;0,0,AT258+1)</f>
        <v>#N/A</v>
      </c>
      <c r="AU259" t="e">
        <f>IF(入牧日比較!$C$7-AF259&gt;0,0,AU258+1)</f>
        <v>#N/A</v>
      </c>
      <c r="AV259" s="1">
        <f t="shared" si="99"/>
        <v>42874</v>
      </c>
      <c r="AW259">
        <f t="shared" si="83"/>
        <v>0</v>
      </c>
    </row>
    <row r="260" spans="8:49" x14ac:dyDescent="0.45">
      <c r="H260" s="1" t="e">
        <f t="shared" si="100"/>
        <v>#N/A</v>
      </c>
      <c r="I260">
        <v>257</v>
      </c>
      <c r="J260" s="3">
        <f t="shared" ref="J260" si="101">$B$16*EXP(-$C$16*EXP(-$D$16*I260))</f>
        <v>1069.979047279686</v>
      </c>
      <c r="K260" s="3">
        <f t="shared" ref="K260" si="102">$B$17*EXP(-$C$17*EXP(-$D$17*I260))</f>
        <v>1037.7966116095513</v>
      </c>
      <c r="L260" s="3">
        <f t="shared" ref="L260" si="103">$B$18*EXP(-$C$18*EXP(-$D$18*I260))</f>
        <v>642.95801061784346</v>
      </c>
      <c r="M260" t="e">
        <f>IF(H260&lt;入牧日比較!$C$10,0,入牧日比較!$C$9*0.02*入牧日比較!$C$8)</f>
        <v>#N/A</v>
      </c>
      <c r="N260" t="e">
        <f>IF($H260&lt;入牧日比較!$C$11,0,入牧日比較!$C$9*0.02*入牧日比較!$C$8)</f>
        <v>#N/A</v>
      </c>
      <c r="O260" t="e">
        <f>IF($H260&lt;入牧日比較!$C$12,0,入牧日比較!$C$9*0.02*入牧日比較!$C$8)</f>
        <v>#N/A</v>
      </c>
      <c r="P260" t="e">
        <f>IF($H260&lt;入牧日比較!$C$13,0,入牧日比較!$C$9*0.02*入牧日比較!$C$8)</f>
        <v>#N/A</v>
      </c>
      <c r="Q260" t="e">
        <f>IF($H260&lt;入牧日比較!$C$14,0,入牧日比較!$C$9*0.02*入牧日比較!$C$8)</f>
        <v>#N/A</v>
      </c>
      <c r="R260" s="3" t="e">
        <f t="shared" si="84"/>
        <v>#N/A</v>
      </c>
      <c r="S260" s="3" t="e">
        <f t="shared" si="85"/>
        <v>#N/A</v>
      </c>
      <c r="T260" s="3" t="e">
        <f t="shared" si="86"/>
        <v>#N/A</v>
      </c>
      <c r="U260" s="3" t="e">
        <f t="shared" si="87"/>
        <v>#N/A</v>
      </c>
      <c r="V260" s="3" t="e">
        <f t="shared" si="88"/>
        <v>#N/A</v>
      </c>
      <c r="W260" s="3" t="e">
        <f t="shared" si="89"/>
        <v>#N/A</v>
      </c>
      <c r="X260" s="3" t="e">
        <f t="shared" si="90"/>
        <v>#N/A</v>
      </c>
      <c r="Y260" s="3" t="e">
        <f t="shared" si="91"/>
        <v>#N/A</v>
      </c>
      <c r="Z260" s="3" t="e">
        <f t="shared" si="92"/>
        <v>#N/A</v>
      </c>
      <c r="AA260" s="3" t="e">
        <f t="shared" si="93"/>
        <v>#N/A</v>
      </c>
      <c r="AB260" s="3" t="e">
        <f t="shared" si="94"/>
        <v>#N/A</v>
      </c>
      <c r="AC260" s="3" t="e">
        <f t="shared" si="95"/>
        <v>#N/A</v>
      </c>
      <c r="AD260" s="3" t="e">
        <f t="shared" si="96"/>
        <v>#N/A</v>
      </c>
      <c r="AE260" s="3" t="e">
        <f t="shared" si="97"/>
        <v>#N/A</v>
      </c>
      <c r="AF260" s="3" t="e">
        <f t="shared" si="98"/>
        <v>#N/A</v>
      </c>
      <c r="AG260" t="e">
        <f>IF(入牧日比較!$C$7-R260&gt;0,0,AG259+1)</f>
        <v>#N/A</v>
      </c>
      <c r="AH260" t="e">
        <f>IF(入牧日比較!$C$7-S260&gt;0,0,AH259+1)</f>
        <v>#N/A</v>
      </c>
      <c r="AI260" t="e">
        <f>IF(入牧日比較!$C$7-T260&gt;0,0,AI259+1)</f>
        <v>#N/A</v>
      </c>
      <c r="AJ260" t="e">
        <f>IF(入牧日比較!$C$7-U260&gt;0,0,AJ259+1)</f>
        <v>#N/A</v>
      </c>
      <c r="AK260" t="e">
        <f>IF(入牧日比較!$C$7-V260&gt;0,0,AK259+1)</f>
        <v>#N/A</v>
      </c>
      <c r="AL260" t="e">
        <f>IF(入牧日比較!$C$7-W260&gt;0,0,AL259+1)</f>
        <v>#N/A</v>
      </c>
      <c r="AM260" t="e">
        <f>IF(入牧日比較!$C$7-X260&gt;0,0,AM259+1)</f>
        <v>#N/A</v>
      </c>
      <c r="AN260" t="e">
        <f>IF(入牧日比較!$C$7-Y260&gt;0,0,AN259+1)</f>
        <v>#N/A</v>
      </c>
      <c r="AO260" t="e">
        <f>IF(入牧日比較!$C$7-Z260&gt;0,0,AO259+1)</f>
        <v>#N/A</v>
      </c>
      <c r="AP260" t="e">
        <f>IF(入牧日比較!$C$7-AA260&gt;0,0,AP259+1)</f>
        <v>#N/A</v>
      </c>
      <c r="AQ260" t="e">
        <f>IF(入牧日比較!$C$7-AB260&gt;0,0,AQ259+1)</f>
        <v>#N/A</v>
      </c>
      <c r="AR260" t="e">
        <f>IF(入牧日比較!$C$7-AC260&gt;0,0,AR259+1)</f>
        <v>#N/A</v>
      </c>
      <c r="AS260" t="e">
        <f>IF(入牧日比較!$C$7-AD260&gt;0,0,AS259+1)</f>
        <v>#N/A</v>
      </c>
      <c r="AT260" t="e">
        <f>IF(入牧日比較!$C$7-AE260&gt;0,0,AT259+1)</f>
        <v>#N/A</v>
      </c>
      <c r="AU260" t="e">
        <f>IF(入牧日比較!$C$7-AF260&gt;0,0,AU259+1)</f>
        <v>#N/A</v>
      </c>
      <c r="AV260" s="1">
        <f t="shared" si="99"/>
        <v>42875</v>
      </c>
      <c r="AW260">
        <f t="shared" ref="AW260" si="104">COUNTIF(AG260:AU260,0)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SS4PWG</vt:lpstr>
      <vt:lpstr>体重設定</vt:lpstr>
      <vt:lpstr>播種日比較</vt:lpstr>
      <vt:lpstr>入牧日比較</vt:lpstr>
      <vt:lpstr>モデル</vt:lpstr>
      <vt:lpstr>草種計算用</vt:lpstr>
      <vt:lpstr>播種日計算用</vt:lpstr>
      <vt:lpstr>入牧日計算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nakagami</dc:creator>
  <cp:lastModifiedBy>PC9043</cp:lastModifiedBy>
  <cp:lastPrinted>2016-10-24T04:13:07Z</cp:lastPrinted>
  <dcterms:created xsi:type="dcterms:W3CDTF">2016-10-21T07:00:05Z</dcterms:created>
  <dcterms:modified xsi:type="dcterms:W3CDTF">2017-12-27T06:43:49Z</dcterms:modified>
</cp:coreProperties>
</file>